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6465" tabRatio="781"/>
  </bookViews>
  <sheets>
    <sheet name="Jury" sheetId="10" r:id="rId1"/>
    <sheet name="Bordereaux Délivrance 1" sheetId="9" r:id="rId2"/>
    <sheet name="Bordereau Notes n°1a" sheetId="7" r:id="rId3"/>
    <sheet name="Bordereau Notes n°1b" sheetId="23" r:id="rId4"/>
    <sheet name="Bordereau Réception n°1" sheetId="20" r:id="rId5"/>
    <sheet name="MF1 indexé" sheetId="26" r:id="rId6"/>
    <sheet name="Clés" sheetId="21" state="hidden" r:id="rId7"/>
  </sheets>
  <externalReferences>
    <externalReference r:id="rId8"/>
  </externalReferences>
  <definedNames>
    <definedName name="_xlnm._FilterDatabase" localSheetId="1" hidden="1">'Bordereaux Délivrance 1'!$A$13:$U$13</definedName>
    <definedName name="_xlnm._FilterDatabase" localSheetId="5" hidden="1">'MF1 indexé'!$A$17:$T$37</definedName>
    <definedName name="_xlnm.Print_Titles" localSheetId="5">'MF1 indexé'!$1:$17</definedName>
    <definedName name="Total" localSheetId="3">'Bordereau Notes n°1b'!$C$22:$AQ$22</definedName>
    <definedName name="Total" localSheetId="5">'[1]Bordereau Notes n°1a'!$C$22:$AQ$22</definedName>
    <definedName name="Total">'Bordereau Notes n°1a'!$C$22:$AQ$22</definedName>
    <definedName name="xls_colonne">'MF1 indexé'!$A$18:$T$82</definedName>
    <definedName name="xls_session">'MF1 indexé'!$A$1:$S$17</definedName>
    <definedName name="_xlnm.Print_Area" localSheetId="2">'Bordereau Notes n°1a'!$A$1:$V$32</definedName>
    <definedName name="_xlnm.Print_Area" localSheetId="3">'Bordereau Notes n°1b'!$A$1:$V$32</definedName>
    <definedName name="_xlnm.Print_Area" localSheetId="4">'Bordereau Réception n°1'!$D$1:$M$48</definedName>
    <definedName name="_xlnm.Print_Area" localSheetId="1">'Bordereaux Délivrance 1'!$C$1:$L$48</definedName>
    <definedName name="_xlnm.Print_Area" localSheetId="0">Jury!$A$1:$Q$48</definedName>
    <definedName name="_xlnm.Print_Area" localSheetId="5">'MF1 indexé'!$A$1:$T$37</definedName>
  </definedNames>
  <calcPr calcId="114210" fullCalcOnLoad="1"/>
</workbook>
</file>

<file path=xl/calcChain.xml><?xml version="1.0" encoding="utf-8"?>
<calcChain xmlns="http://schemas.openxmlformats.org/spreadsheetml/2006/main">
  <c r="F8" i="26"/>
  <c r="B37"/>
  <c r="T37"/>
  <c r="A37"/>
  <c r="B36"/>
  <c r="T36"/>
  <c r="A36"/>
  <c r="B35"/>
  <c r="T35"/>
  <c r="A35"/>
  <c r="B34"/>
  <c r="T34"/>
  <c r="A34"/>
  <c r="B33"/>
  <c r="T33"/>
  <c r="A33"/>
  <c r="B32"/>
  <c r="T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D37" i="9"/>
  <c r="B14" i="26"/>
  <c r="C12"/>
  <c r="C10"/>
  <c r="F7"/>
  <c r="Q82"/>
  <c r="R82"/>
  <c r="S82"/>
  <c r="U82"/>
  <c r="P82"/>
  <c r="O82"/>
  <c r="Q81"/>
  <c r="P81"/>
  <c r="O81"/>
  <c r="R80"/>
  <c r="S80"/>
  <c r="U80"/>
  <c r="Q80"/>
  <c r="P80"/>
  <c r="O80"/>
  <c r="Q79"/>
  <c r="P79"/>
  <c r="O79"/>
  <c r="Q78"/>
  <c r="P78"/>
  <c r="O78"/>
  <c r="R77"/>
  <c r="S77"/>
  <c r="U77"/>
  <c r="Q77"/>
  <c r="P77"/>
  <c r="O77"/>
  <c r="U76"/>
  <c r="Q76"/>
  <c r="P76"/>
  <c r="R76"/>
  <c r="S76"/>
  <c r="O76"/>
  <c r="R75"/>
  <c r="S75"/>
  <c r="U75"/>
  <c r="Q75"/>
  <c r="P75"/>
  <c r="O75"/>
  <c r="U74"/>
  <c r="R74"/>
  <c r="S74"/>
  <c r="Q74"/>
  <c r="P74"/>
  <c r="O74"/>
  <c r="Q73"/>
  <c r="P73"/>
  <c r="R73"/>
  <c r="S73"/>
  <c r="U73"/>
  <c r="O73"/>
  <c r="R72"/>
  <c r="S72"/>
  <c r="U72"/>
  <c r="Q72"/>
  <c r="P72"/>
  <c r="O72"/>
  <c r="Q71"/>
  <c r="P71"/>
  <c r="R71"/>
  <c r="S71"/>
  <c r="U71"/>
  <c r="O71"/>
  <c r="Q70"/>
  <c r="P70"/>
  <c r="R70"/>
  <c r="S70"/>
  <c r="U70"/>
  <c r="O70"/>
  <c r="Q69"/>
  <c r="P69"/>
  <c r="O69"/>
  <c r="R69"/>
  <c r="S69"/>
  <c r="U69"/>
  <c r="Q68"/>
  <c r="P68"/>
  <c r="R68"/>
  <c r="S68"/>
  <c r="U68"/>
  <c r="O68"/>
  <c r="R67"/>
  <c r="S67"/>
  <c r="U67"/>
  <c r="Q67"/>
  <c r="P67"/>
  <c r="O67"/>
  <c r="R66"/>
  <c r="S66"/>
  <c r="U66"/>
  <c r="Q66"/>
  <c r="P66"/>
  <c r="O66"/>
  <c r="U65"/>
  <c r="Q65"/>
  <c r="P65"/>
  <c r="R65"/>
  <c r="S65"/>
  <c r="O65"/>
  <c r="Q64"/>
  <c r="R64"/>
  <c r="S64"/>
  <c r="U64"/>
  <c r="P64"/>
  <c r="O64"/>
  <c r="Q63"/>
  <c r="P63"/>
  <c r="O63"/>
  <c r="Q62"/>
  <c r="P62"/>
  <c r="O62"/>
  <c r="R61"/>
  <c r="S61"/>
  <c r="U61"/>
  <c r="Q61"/>
  <c r="P61"/>
  <c r="O61"/>
  <c r="U60"/>
  <c r="Q60"/>
  <c r="P60"/>
  <c r="R60"/>
  <c r="S60"/>
  <c r="O60"/>
  <c r="R59"/>
  <c r="S59"/>
  <c r="U59"/>
  <c r="Q59"/>
  <c r="P59"/>
  <c r="O59"/>
  <c r="U58"/>
  <c r="R58"/>
  <c r="S58"/>
  <c r="Q58"/>
  <c r="P58"/>
  <c r="O58"/>
  <c r="Q57"/>
  <c r="P57"/>
  <c r="R57"/>
  <c r="S57"/>
  <c r="U57"/>
  <c r="O57"/>
  <c r="R56"/>
  <c r="S56"/>
  <c r="U56"/>
  <c r="Q56"/>
  <c r="P56"/>
  <c r="O56"/>
  <c r="Q55"/>
  <c r="P55"/>
  <c r="R55"/>
  <c r="S55"/>
  <c r="U55"/>
  <c r="O55"/>
  <c r="Q54"/>
  <c r="P54"/>
  <c r="R54"/>
  <c r="S54"/>
  <c r="U54"/>
  <c r="O54"/>
  <c r="Q53"/>
  <c r="P53"/>
  <c r="O53"/>
  <c r="R53"/>
  <c r="S53"/>
  <c r="U53"/>
  <c r="Q52"/>
  <c r="P52"/>
  <c r="R52"/>
  <c r="S52"/>
  <c r="U52"/>
  <c r="O52"/>
  <c r="R51"/>
  <c r="S51"/>
  <c r="U51"/>
  <c r="Q51"/>
  <c r="P51"/>
  <c r="O51"/>
  <c r="R50"/>
  <c r="S50"/>
  <c r="U50"/>
  <c r="Q50"/>
  <c r="P50"/>
  <c r="O50"/>
  <c r="U49"/>
  <c r="Q49"/>
  <c r="P49"/>
  <c r="R49"/>
  <c r="S49"/>
  <c r="O49"/>
  <c r="Q48"/>
  <c r="R48"/>
  <c r="S48"/>
  <c r="U48"/>
  <c r="P48"/>
  <c r="O48"/>
  <c r="Q47"/>
  <c r="P47"/>
  <c r="O47"/>
  <c r="Q46"/>
  <c r="P46"/>
  <c r="O46"/>
  <c r="R45"/>
  <c r="S45"/>
  <c r="U45"/>
  <c r="Q45"/>
  <c r="P45"/>
  <c r="O45"/>
  <c r="U44"/>
  <c r="Q44"/>
  <c r="P44"/>
  <c r="R44"/>
  <c r="S44"/>
  <c r="O44"/>
  <c r="R43"/>
  <c r="S43"/>
  <c r="U43"/>
  <c r="Q43"/>
  <c r="P43"/>
  <c r="O43"/>
  <c r="U42"/>
  <c r="R42"/>
  <c r="S42"/>
  <c r="Q42"/>
  <c r="P42"/>
  <c r="O42"/>
  <c r="Q41"/>
  <c r="P41"/>
  <c r="R41"/>
  <c r="S41"/>
  <c r="U41"/>
  <c r="O41"/>
  <c r="R40"/>
  <c r="S40"/>
  <c r="U40"/>
  <c r="Q40"/>
  <c r="P40"/>
  <c r="O40"/>
  <c r="Q39"/>
  <c r="P39"/>
  <c r="R39"/>
  <c r="S39"/>
  <c r="U39"/>
  <c r="O39"/>
  <c r="Q38"/>
  <c r="P38"/>
  <c r="R38"/>
  <c r="S38"/>
  <c r="U38"/>
  <c r="O38"/>
  <c r="V18" i="23"/>
  <c r="T18"/>
  <c r="R18"/>
  <c r="P18"/>
  <c r="N18"/>
  <c r="L18"/>
  <c r="J18"/>
  <c r="H18"/>
  <c r="F18"/>
  <c r="D18"/>
  <c r="V15"/>
  <c r="T15"/>
  <c r="R15"/>
  <c r="P15"/>
  <c r="N15"/>
  <c r="L15"/>
  <c r="J15"/>
  <c r="H15"/>
  <c r="F15"/>
  <c r="D15"/>
  <c r="V11"/>
  <c r="T11"/>
  <c r="R11"/>
  <c r="P11"/>
  <c r="N11"/>
  <c r="L11"/>
  <c r="J11"/>
  <c r="H11"/>
  <c r="F11"/>
  <c r="D11"/>
  <c r="V10"/>
  <c r="T10"/>
  <c r="R10"/>
  <c r="P10"/>
  <c r="N10"/>
  <c r="L10"/>
  <c r="J10"/>
  <c r="H10"/>
  <c r="F10"/>
  <c r="D10"/>
  <c r="V9"/>
  <c r="T9"/>
  <c r="R9"/>
  <c r="P9"/>
  <c r="N9"/>
  <c r="L9"/>
  <c r="J9"/>
  <c r="H9"/>
  <c r="F9"/>
  <c r="D9"/>
  <c r="V18" i="7"/>
  <c r="T18"/>
  <c r="R18"/>
  <c r="P18"/>
  <c r="N18"/>
  <c r="L18"/>
  <c r="J18"/>
  <c r="H18"/>
  <c r="F18"/>
  <c r="D18"/>
  <c r="V15"/>
  <c r="T15"/>
  <c r="R15"/>
  <c r="P15"/>
  <c r="N15"/>
  <c r="L15"/>
  <c r="J15"/>
  <c r="H15"/>
  <c r="F15"/>
  <c r="D15"/>
  <c r="V11"/>
  <c r="T11"/>
  <c r="R11"/>
  <c r="P11"/>
  <c r="N11"/>
  <c r="L11"/>
  <c r="J11"/>
  <c r="H11"/>
  <c r="F11"/>
  <c r="D11"/>
  <c r="V10"/>
  <c r="T10"/>
  <c r="R10"/>
  <c r="P10"/>
  <c r="N10"/>
  <c r="L10"/>
  <c r="J10"/>
  <c r="H10"/>
  <c r="F10"/>
  <c r="D10"/>
  <c r="V9"/>
  <c r="T9"/>
  <c r="R9"/>
  <c r="P9"/>
  <c r="N9"/>
  <c r="L9"/>
  <c r="J9"/>
  <c r="H9"/>
  <c r="F9"/>
  <c r="D9"/>
  <c r="R47" i="26"/>
  <c r="S47"/>
  <c r="U47"/>
  <c r="R63"/>
  <c r="S63"/>
  <c r="U63"/>
  <c r="R79"/>
  <c r="S79"/>
  <c r="U79"/>
  <c r="R46"/>
  <c r="S46"/>
  <c r="U46"/>
  <c r="R62"/>
  <c r="S62"/>
  <c r="U62"/>
  <c r="R78"/>
  <c r="S78"/>
  <c r="U78"/>
  <c r="R81"/>
  <c r="S81"/>
  <c r="U81"/>
  <c r="AU4" i="21"/>
  <c r="AS4"/>
  <c r="AQ4"/>
  <c r="AO4"/>
  <c r="AM4"/>
  <c r="AK4"/>
  <c r="AI4"/>
  <c r="AG4"/>
  <c r="AE4"/>
  <c r="AC4"/>
  <c r="AA4"/>
  <c r="Y4"/>
  <c r="W4"/>
  <c r="U4"/>
  <c r="S4"/>
  <c r="Q4"/>
  <c r="O4"/>
  <c r="M4"/>
  <c r="K4"/>
  <c r="I4"/>
  <c r="H2" i="23"/>
  <c r="H1"/>
  <c r="H1" i="7"/>
  <c r="C30" i="23"/>
  <c r="U31"/>
  <c r="S31"/>
  <c r="Q31"/>
  <c r="O31"/>
  <c r="M31"/>
  <c r="K31"/>
  <c r="I31"/>
  <c r="G31"/>
  <c r="E31"/>
  <c r="C31"/>
  <c r="U30"/>
  <c r="S30"/>
  <c r="S29"/>
  <c r="Q30"/>
  <c r="O30"/>
  <c r="M30"/>
  <c r="K30"/>
  <c r="K29"/>
  <c r="I30"/>
  <c r="G30"/>
  <c r="E30"/>
  <c r="E29"/>
  <c r="C29"/>
  <c r="U29"/>
  <c r="Q29"/>
  <c r="O29"/>
  <c r="M29"/>
  <c r="I29"/>
  <c r="G29"/>
  <c r="U31" i="7"/>
  <c r="U30"/>
  <c r="U29"/>
  <c r="S31"/>
  <c r="S30"/>
  <c r="S29"/>
  <c r="Q31"/>
  <c r="Q30"/>
  <c r="Q29"/>
  <c r="O31"/>
  <c r="O30"/>
  <c r="O29"/>
  <c r="M31"/>
  <c r="M30"/>
  <c r="M29"/>
  <c r="K31"/>
  <c r="K30"/>
  <c r="K29"/>
  <c r="I31"/>
  <c r="I30"/>
  <c r="I29"/>
  <c r="G31"/>
  <c r="G30"/>
  <c r="G29"/>
  <c r="E31"/>
  <c r="E30"/>
  <c r="E29"/>
  <c r="C31"/>
  <c r="C30"/>
  <c r="C29"/>
  <c r="U27" i="23"/>
  <c r="S27"/>
  <c r="Q27"/>
  <c r="O27"/>
  <c r="M27"/>
  <c r="K27"/>
  <c r="I27"/>
  <c r="G27"/>
  <c r="E27"/>
  <c r="C27"/>
  <c r="U26"/>
  <c r="S26"/>
  <c r="S25"/>
  <c r="Q26"/>
  <c r="Q25"/>
  <c r="O26"/>
  <c r="M26"/>
  <c r="K26"/>
  <c r="K25"/>
  <c r="I26"/>
  <c r="G26"/>
  <c r="G25"/>
  <c r="E26"/>
  <c r="C26"/>
  <c r="C25"/>
  <c r="U25"/>
  <c r="O25"/>
  <c r="M25"/>
  <c r="I25"/>
  <c r="E25"/>
  <c r="U4"/>
  <c r="S4"/>
  <c r="Q4"/>
  <c r="O4"/>
  <c r="M4"/>
  <c r="K4"/>
  <c r="I4"/>
  <c r="G4"/>
  <c r="E4"/>
  <c r="C4"/>
  <c r="U4" i="7"/>
  <c r="S4"/>
  <c r="Q4"/>
  <c r="O4"/>
  <c r="M4"/>
  <c r="K4"/>
  <c r="I4"/>
  <c r="G4"/>
  <c r="E4"/>
  <c r="C4"/>
  <c r="C1" i="23"/>
  <c r="C1" i="7"/>
  <c r="H2"/>
  <c r="I6" i="9"/>
  <c r="J6" i="20"/>
  <c r="J43" i="9"/>
  <c r="K43" i="20"/>
  <c r="H43" i="9"/>
  <c r="I43" i="20"/>
  <c r="D43" i="9"/>
  <c r="E43" i="20"/>
  <c r="E9" i="9"/>
  <c r="L6"/>
  <c r="E8"/>
  <c r="F8" i="20"/>
  <c r="F9"/>
  <c r="P1" i="10"/>
  <c r="AQ23" i="21"/>
  <c r="AO23"/>
  <c r="AM23"/>
  <c r="AK23"/>
  <c r="AI23"/>
  <c r="AG23"/>
  <c r="AE23"/>
  <c r="AC23"/>
  <c r="AA23"/>
  <c r="Y23"/>
  <c r="AP22"/>
  <c r="AN22"/>
  <c r="AL22"/>
  <c r="AJ22"/>
  <c r="AH22"/>
  <c r="AF22"/>
  <c r="AD22"/>
  <c r="AB22"/>
  <c r="Z22"/>
  <c r="X22"/>
  <c r="AP22" i="23"/>
  <c r="AN22"/>
  <c r="AL22"/>
  <c r="AJ22"/>
  <c r="AH22"/>
  <c r="AF22"/>
  <c r="AD22"/>
  <c r="AB22"/>
  <c r="Z22"/>
  <c r="X22"/>
  <c r="AP22" i="7"/>
  <c r="AN22"/>
  <c r="AL22"/>
  <c r="AJ22"/>
  <c r="AH22"/>
  <c r="AF22"/>
  <c r="AD22"/>
  <c r="AB22"/>
  <c r="Z22"/>
  <c r="X22"/>
  <c r="U5" i="23"/>
  <c r="S5"/>
  <c r="Q5"/>
  <c r="O5"/>
  <c r="M5"/>
  <c r="K5"/>
  <c r="I5"/>
  <c r="G5"/>
  <c r="E5"/>
  <c r="C5"/>
  <c r="U19"/>
  <c r="S19"/>
  <c r="Q19"/>
  <c r="O19"/>
  <c r="M19"/>
  <c r="K19"/>
  <c r="I19"/>
  <c r="G19"/>
  <c r="E19"/>
  <c r="C19"/>
  <c r="U16"/>
  <c r="S16"/>
  <c r="Q16"/>
  <c r="O16"/>
  <c r="M16"/>
  <c r="K16"/>
  <c r="I16"/>
  <c r="G16"/>
  <c r="E16"/>
  <c r="C16"/>
  <c r="T12"/>
  <c r="V12"/>
  <c r="J12"/>
  <c r="AU5" i="21"/>
  <c r="AS5"/>
  <c r="AQ5"/>
  <c r="AO5"/>
  <c r="AM5"/>
  <c r="AK5"/>
  <c r="AI5"/>
  <c r="AG5"/>
  <c r="AE5"/>
  <c r="AC5"/>
  <c r="C5" i="7"/>
  <c r="E5"/>
  <c r="G5"/>
  <c r="I5"/>
  <c r="K5"/>
  <c r="M5"/>
  <c r="O5"/>
  <c r="Q5"/>
  <c r="S5"/>
  <c r="U5"/>
  <c r="AA5" i="21"/>
  <c r="Y5"/>
  <c r="W5"/>
  <c r="U5"/>
  <c r="S5"/>
  <c r="Q5"/>
  <c r="O5"/>
  <c r="M5"/>
  <c r="K5"/>
  <c r="I5"/>
  <c r="E26" i="7"/>
  <c r="E25"/>
  <c r="U19"/>
  <c r="S19"/>
  <c r="Q19"/>
  <c r="M19"/>
  <c r="K19"/>
  <c r="I19"/>
  <c r="G19"/>
  <c r="E19"/>
  <c r="C19"/>
  <c r="U16"/>
  <c r="S16"/>
  <c r="Q16"/>
  <c r="M16"/>
  <c r="K16"/>
  <c r="I16"/>
  <c r="G16"/>
  <c r="E16"/>
  <c r="C16"/>
  <c r="D12"/>
  <c r="C13"/>
  <c r="T12"/>
  <c r="S13"/>
  <c r="O19"/>
  <c r="O16"/>
  <c r="I37" i="26"/>
  <c r="I33"/>
  <c r="I34"/>
  <c r="I32"/>
  <c r="I28"/>
  <c r="I35"/>
  <c r="I36"/>
  <c r="I31"/>
  <c r="I29"/>
  <c r="K30"/>
  <c r="P30"/>
  <c r="K34"/>
  <c r="P34"/>
  <c r="M29"/>
  <c r="Q29"/>
  <c r="M31"/>
  <c r="Q31"/>
  <c r="M33"/>
  <c r="Q33"/>
  <c r="M35"/>
  <c r="Q35"/>
  <c r="M37"/>
  <c r="Q37"/>
  <c r="G29"/>
  <c r="G33"/>
  <c r="G37"/>
  <c r="M34"/>
  <c r="Q34"/>
  <c r="K29"/>
  <c r="P29"/>
  <c r="K37"/>
  <c r="P37"/>
  <c r="E29"/>
  <c r="E31"/>
  <c r="E35"/>
  <c r="G32"/>
  <c r="K31"/>
  <c r="P31"/>
  <c r="K35"/>
  <c r="P35"/>
  <c r="E28"/>
  <c r="E30"/>
  <c r="E32"/>
  <c r="E34"/>
  <c r="E36"/>
  <c r="G30"/>
  <c r="G34"/>
  <c r="I30"/>
  <c r="K28"/>
  <c r="P28"/>
  <c r="K32"/>
  <c r="P32"/>
  <c r="K36"/>
  <c r="P36"/>
  <c r="M28"/>
  <c r="Q28"/>
  <c r="M30"/>
  <c r="Q30"/>
  <c r="M32"/>
  <c r="Q32"/>
  <c r="M36"/>
  <c r="Q36"/>
  <c r="G31"/>
  <c r="G35"/>
  <c r="O35"/>
  <c r="K33"/>
  <c r="P33"/>
  <c r="E33"/>
  <c r="O33"/>
  <c r="E37"/>
  <c r="O37"/>
  <c r="R37"/>
  <c r="S37"/>
  <c r="U37"/>
  <c r="G28"/>
  <c r="G36"/>
  <c r="I20"/>
  <c r="I24"/>
  <c r="I27"/>
  <c r="I26"/>
  <c r="I23"/>
  <c r="I22"/>
  <c r="I21"/>
  <c r="K22"/>
  <c r="P22"/>
  <c r="K26"/>
  <c r="P26"/>
  <c r="K19"/>
  <c r="P19"/>
  <c r="M19"/>
  <c r="Q19"/>
  <c r="M21"/>
  <c r="Q21"/>
  <c r="M23"/>
  <c r="Q23"/>
  <c r="M25"/>
  <c r="Q25"/>
  <c r="M27"/>
  <c r="Q27"/>
  <c r="G21"/>
  <c r="G25"/>
  <c r="M18"/>
  <c r="Q18"/>
  <c r="M26"/>
  <c r="Q26"/>
  <c r="G19"/>
  <c r="K21"/>
  <c r="P21"/>
  <c r="E21"/>
  <c r="E25"/>
  <c r="G24"/>
  <c r="K18"/>
  <c r="P18"/>
  <c r="K23"/>
  <c r="P23"/>
  <c r="K27"/>
  <c r="P27"/>
  <c r="E18"/>
  <c r="E20"/>
  <c r="E22"/>
  <c r="E24"/>
  <c r="E26"/>
  <c r="G18"/>
  <c r="G22"/>
  <c r="G26"/>
  <c r="I18"/>
  <c r="I25"/>
  <c r="K20"/>
  <c r="P20"/>
  <c r="K24"/>
  <c r="P24"/>
  <c r="M20"/>
  <c r="Q20"/>
  <c r="M22"/>
  <c r="Q22"/>
  <c r="M24"/>
  <c r="Q24"/>
  <c r="G23"/>
  <c r="G27"/>
  <c r="I19"/>
  <c r="K25"/>
  <c r="P25"/>
  <c r="E19"/>
  <c r="E23"/>
  <c r="E27"/>
  <c r="O27"/>
  <c r="G20"/>
  <c r="H12" i="23"/>
  <c r="G13"/>
  <c r="P12"/>
  <c r="O13"/>
  <c r="R12" i="7"/>
  <c r="Q13"/>
  <c r="N12"/>
  <c r="M13"/>
  <c r="F12"/>
  <c r="E13"/>
  <c r="V12"/>
  <c r="U13"/>
  <c r="H12"/>
  <c r="G13"/>
  <c r="P12"/>
  <c r="O13"/>
  <c r="D12" i="23"/>
  <c r="C21"/>
  <c r="N12"/>
  <c r="M13"/>
  <c r="L12"/>
  <c r="K21"/>
  <c r="F12"/>
  <c r="E21"/>
  <c r="R12"/>
  <c r="Q21"/>
  <c r="Q6"/>
  <c r="M31" i="9"/>
  <c r="I13" i="23"/>
  <c r="I21"/>
  <c r="S21"/>
  <c r="S13"/>
  <c r="M21"/>
  <c r="U21"/>
  <c r="U13"/>
  <c r="S21" i="7"/>
  <c r="S6"/>
  <c r="C21"/>
  <c r="C6"/>
  <c r="U21"/>
  <c r="U6"/>
  <c r="J12"/>
  <c r="I13"/>
  <c r="L12"/>
  <c r="K13"/>
  <c r="I6" i="23"/>
  <c r="M27" i="9"/>
  <c r="O21" i="26"/>
  <c r="R21"/>
  <c r="S21"/>
  <c r="U21"/>
  <c r="G21" i="23"/>
  <c r="G6"/>
  <c r="R33" i="26"/>
  <c r="S33"/>
  <c r="U33"/>
  <c r="O34"/>
  <c r="R34"/>
  <c r="S34"/>
  <c r="U34"/>
  <c r="R35"/>
  <c r="S35"/>
  <c r="U35"/>
  <c r="O36"/>
  <c r="R36"/>
  <c r="S36"/>
  <c r="U36"/>
  <c r="O18"/>
  <c r="R18"/>
  <c r="S18"/>
  <c r="O32"/>
  <c r="R32"/>
  <c r="S32"/>
  <c r="U32"/>
  <c r="O23"/>
  <c r="R23"/>
  <c r="S23"/>
  <c r="U23"/>
  <c r="O26"/>
  <c r="R26"/>
  <c r="S26"/>
  <c r="U26"/>
  <c r="O30"/>
  <c r="R30"/>
  <c r="S30"/>
  <c r="U30"/>
  <c r="O22"/>
  <c r="R22"/>
  <c r="S22"/>
  <c r="U22"/>
  <c r="O31"/>
  <c r="R31"/>
  <c r="S31"/>
  <c r="U31"/>
  <c r="O20"/>
  <c r="R20"/>
  <c r="S20"/>
  <c r="U20"/>
  <c r="O19"/>
  <c r="R19"/>
  <c r="S19"/>
  <c r="U19"/>
  <c r="O24"/>
  <c r="R24"/>
  <c r="S24"/>
  <c r="U24"/>
  <c r="R27"/>
  <c r="S27"/>
  <c r="U27"/>
  <c r="O25"/>
  <c r="R25"/>
  <c r="S25"/>
  <c r="U25"/>
  <c r="O28"/>
  <c r="R28"/>
  <c r="S28"/>
  <c r="U28"/>
  <c r="O29"/>
  <c r="R29"/>
  <c r="S29"/>
  <c r="U29"/>
  <c r="E13" i="23"/>
  <c r="E6"/>
  <c r="I21" i="7"/>
  <c r="I6"/>
  <c r="O21" i="23"/>
  <c r="O6"/>
  <c r="M30" i="9"/>
  <c r="M21" i="7"/>
  <c r="M6"/>
  <c r="Q21"/>
  <c r="Q6"/>
  <c r="G21"/>
  <c r="G6"/>
  <c r="E21"/>
  <c r="E6"/>
  <c r="O21"/>
  <c r="O6"/>
  <c r="C13" i="23"/>
  <c r="C6"/>
  <c r="K13"/>
  <c r="M6"/>
  <c r="Q13"/>
  <c r="S6"/>
  <c r="R22"/>
  <c r="U6"/>
  <c r="K6"/>
  <c r="J22"/>
  <c r="K21" i="7"/>
  <c r="K6"/>
  <c r="M6" i="20"/>
  <c r="S12" i="9"/>
  <c r="Q22" i="10"/>
  <c r="Q23"/>
  <c r="Q24"/>
  <c r="Q25"/>
  <c r="Q26"/>
  <c r="Q27"/>
  <c r="Q28"/>
  <c r="Q29"/>
  <c r="Q30"/>
  <c r="Q31"/>
  <c r="Q8"/>
  <c r="Q9"/>
  <c r="Q10"/>
  <c r="Q11"/>
  <c r="Q12"/>
  <c r="Q13"/>
  <c r="Q14"/>
  <c r="Q15"/>
  <c r="Q16"/>
  <c r="Q17"/>
  <c r="Q18"/>
  <c r="Q19"/>
  <c r="Q20"/>
  <c r="Q21"/>
  <c r="Q7"/>
  <c r="R34" i="9"/>
  <c r="R35"/>
  <c r="R36"/>
  <c r="R37"/>
  <c r="R38"/>
  <c r="R39"/>
  <c r="R40"/>
  <c r="R33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14"/>
  <c r="U18" i="26"/>
  <c r="V16"/>
  <c r="U16"/>
  <c r="AM22" i="7"/>
  <c r="AM22" i="21"/>
  <c r="L22" i="23"/>
  <c r="M28" i="9"/>
  <c r="P22" i="23"/>
  <c r="AE22" i="21"/>
  <c r="AE22" i="7"/>
  <c r="H22" i="23"/>
  <c r="M26" i="9"/>
  <c r="V22" i="23"/>
  <c r="M33" i="9"/>
  <c r="T22" i="23"/>
  <c r="S23"/>
  <c r="M32" i="9"/>
  <c r="P22" i="7"/>
  <c r="AK22" i="23"/>
  <c r="N22"/>
  <c r="M29" i="9"/>
  <c r="D22" i="23"/>
  <c r="M24" i="9"/>
  <c r="F22" i="23"/>
  <c r="M25" i="9"/>
  <c r="Q23" i="23"/>
  <c r="Q16" i="9"/>
  <c r="Q17"/>
  <c r="Q18"/>
  <c r="Q19"/>
  <c r="Q20"/>
  <c r="Q21"/>
  <c r="Q22"/>
  <c r="Q23"/>
  <c r="Q24"/>
  <c r="Q25"/>
  <c r="Q26"/>
  <c r="Q27"/>
  <c r="Q28"/>
  <c r="Q29"/>
  <c r="Q30"/>
  <c r="Q31"/>
  <c r="Q32"/>
  <c r="Q33"/>
  <c r="Q15"/>
  <c r="Q14"/>
  <c r="O23" i="7"/>
  <c r="AJ23" i="21"/>
  <c r="AG22" i="7"/>
  <c r="AG22" i="21"/>
  <c r="AA22" i="7"/>
  <c r="AA22" i="21"/>
  <c r="AK22"/>
  <c r="AK22" i="7"/>
  <c r="AC22"/>
  <c r="AC22" i="21"/>
  <c r="U23" i="23"/>
  <c r="AQ22" i="21"/>
  <c r="AQ22" i="7"/>
  <c r="AO22" i="21"/>
  <c r="AO22" i="7"/>
  <c r="M23" i="23"/>
  <c r="AI22" i="7"/>
  <c r="AI22" i="21"/>
  <c r="Y22"/>
  <c r="Y22" i="7"/>
  <c r="T23" i="9"/>
  <c r="T24"/>
  <c r="T25"/>
  <c r="T26"/>
  <c r="T27"/>
  <c r="T28"/>
  <c r="T29"/>
  <c r="T30"/>
  <c r="T31"/>
  <c r="T32"/>
  <c r="T33"/>
  <c r="T22"/>
  <c r="T15"/>
  <c r="T16"/>
  <c r="T17"/>
  <c r="T18"/>
  <c r="T19"/>
  <c r="T20"/>
  <c r="T21"/>
  <c r="T14"/>
  <c r="N32"/>
  <c r="U26" i="7"/>
  <c r="U25"/>
  <c r="S26"/>
  <c r="S25"/>
  <c r="Q26"/>
  <c r="Q25"/>
  <c r="O26"/>
  <c r="O25"/>
  <c r="M26"/>
  <c r="M25"/>
  <c r="K26"/>
  <c r="K25"/>
  <c r="I26"/>
  <c r="I25"/>
  <c r="E27"/>
  <c r="C26"/>
  <c r="C25"/>
  <c r="G26"/>
  <c r="G25"/>
  <c r="C27"/>
  <c r="G27"/>
  <c r="I27"/>
  <c r="K27"/>
  <c r="M27"/>
  <c r="O27"/>
  <c r="Q27"/>
  <c r="S27"/>
  <c r="U27"/>
  <c r="K8" i="9"/>
  <c r="E37" i="20"/>
  <c r="N31" i="9"/>
  <c r="N30"/>
  <c r="N29"/>
  <c r="N28"/>
  <c r="N27"/>
  <c r="N25"/>
  <c r="N24"/>
  <c r="N33"/>
  <c r="N26"/>
  <c r="N22" i="7"/>
  <c r="AI22" i="23"/>
  <c r="H22" i="7"/>
  <c r="AC22" i="23"/>
  <c r="T22" i="7"/>
  <c r="AO22" i="23"/>
  <c r="R22" i="7"/>
  <c r="AM22" i="23"/>
  <c r="C23"/>
  <c r="V22" i="7"/>
  <c r="AQ22" i="23"/>
  <c r="D11" i="9"/>
  <c r="E23" i="23"/>
  <c r="J22" i="7"/>
  <c r="AE22" i="23"/>
  <c r="L22" i="7"/>
  <c r="AG22" i="23"/>
  <c r="F22" i="7"/>
  <c r="AA22" i="23"/>
  <c r="M23" i="9"/>
  <c r="N23"/>
  <c r="M20"/>
  <c r="N20"/>
  <c r="M17"/>
  <c r="N17"/>
  <c r="M21"/>
  <c r="N21"/>
  <c r="M19"/>
  <c r="N19"/>
  <c r="M22"/>
  <c r="N22"/>
  <c r="M16"/>
  <c r="N16"/>
  <c r="M18"/>
  <c r="N18"/>
  <c r="M15"/>
  <c r="N15"/>
  <c r="D22" i="7"/>
  <c r="Y22" i="23"/>
  <c r="O23"/>
  <c r="M14" i="9"/>
  <c r="M13"/>
  <c r="K23" i="23"/>
  <c r="G23"/>
  <c r="I23"/>
  <c r="U13" i="9"/>
  <c r="N14"/>
  <c r="O32"/>
  <c r="P32"/>
  <c r="D32"/>
  <c r="B32" i="20"/>
  <c r="L8"/>
  <c r="Q23" i="7"/>
  <c r="AL23" i="21"/>
  <c r="S23" i="7"/>
  <c r="AN23" i="21"/>
  <c r="K23" i="7"/>
  <c r="AF23" i="21"/>
  <c r="C23" i="7"/>
  <c r="X23" i="21"/>
  <c r="E23" i="7"/>
  <c r="Z23" i="21"/>
  <c r="U23" i="7"/>
  <c r="AP23" i="21"/>
  <c r="I23" i="7"/>
  <c r="AD23" i="21"/>
  <c r="M23" i="7"/>
  <c r="AH23" i="21"/>
  <c r="G23" i="7"/>
  <c r="AB23" i="21"/>
  <c r="O23" i="9"/>
  <c r="O31"/>
  <c r="P31"/>
  <c r="O19"/>
  <c r="O20"/>
  <c r="P20"/>
  <c r="T24" i="26"/>
  <c r="O30" i="9"/>
  <c r="O18"/>
  <c r="O16"/>
  <c r="O26"/>
  <c r="P26"/>
  <c r="T30" i="26"/>
  <c r="O21" i="9"/>
  <c r="O17"/>
  <c r="O27"/>
  <c r="O14"/>
  <c r="P14"/>
  <c r="O25"/>
  <c r="P25"/>
  <c r="O33"/>
  <c r="P33"/>
  <c r="D33"/>
  <c r="B33" i="20"/>
  <c r="O29" i="9"/>
  <c r="P29"/>
  <c r="D29"/>
  <c r="B29" i="20"/>
  <c r="O24" i="9"/>
  <c r="P24"/>
  <c r="T28" i="26"/>
  <c r="O28" i="9"/>
  <c r="O22"/>
  <c r="C26" i="20"/>
  <c r="C30"/>
  <c r="F30"/>
  <c r="C27"/>
  <c r="C31"/>
  <c r="C28"/>
  <c r="C32"/>
  <c r="C25"/>
  <c r="C29"/>
  <c r="C33"/>
  <c r="O15" i="9"/>
  <c r="P15"/>
  <c r="D15"/>
  <c r="B15" i="20"/>
  <c r="T19" i="26"/>
  <c r="D14" i="9"/>
  <c r="B14" i="20"/>
  <c r="T18" i="26"/>
  <c r="D25" i="9"/>
  <c r="B25" i="20"/>
  <c r="T29" i="26"/>
  <c r="U14" i="9"/>
  <c r="U15"/>
  <c r="U16"/>
  <c r="U17"/>
  <c r="D24"/>
  <c r="B24" i="20"/>
  <c r="D20" i="9"/>
  <c r="B20" i="20"/>
  <c r="D31" i="9"/>
  <c r="B31" i="20"/>
  <c r="D26" i="9"/>
  <c r="B26" i="20"/>
  <c r="G30"/>
  <c r="H32"/>
  <c r="H30"/>
  <c r="L30"/>
  <c r="E30"/>
  <c r="J30"/>
  <c r="G33"/>
  <c r="K30"/>
  <c r="I30"/>
  <c r="J31"/>
  <c r="M30"/>
  <c r="P16" i="9"/>
  <c r="U18"/>
  <c r="U19"/>
  <c r="U20"/>
  <c r="U21"/>
  <c r="U22"/>
  <c r="U23"/>
  <c r="P17"/>
  <c r="K32" i="20"/>
  <c r="J33"/>
  <c r="F33"/>
  <c r="H33"/>
  <c r="H31"/>
  <c r="L31"/>
  <c r="L32"/>
  <c r="F32"/>
  <c r="E32"/>
  <c r="M31"/>
  <c r="J32"/>
  <c r="I32"/>
  <c r="M32"/>
  <c r="G32"/>
  <c r="K31"/>
  <c r="L33"/>
  <c r="E31"/>
  <c r="G31"/>
  <c r="I31"/>
  <c r="I33"/>
  <c r="E33"/>
  <c r="F31"/>
  <c r="K33"/>
  <c r="M33"/>
  <c r="D17" i="9"/>
  <c r="B17" i="20"/>
  <c r="T21" i="26"/>
  <c r="D16" i="9"/>
  <c r="B16" i="20"/>
  <c r="T20" i="26"/>
  <c r="P21" i="9"/>
  <c r="P18"/>
  <c r="P19"/>
  <c r="P22"/>
  <c r="U24"/>
  <c r="U25"/>
  <c r="U26"/>
  <c r="U27"/>
  <c r="P23"/>
  <c r="D19"/>
  <c r="B19" i="20"/>
  <c r="T23" i="26"/>
  <c r="D18" i="9"/>
  <c r="B18" i="20"/>
  <c r="T22" i="26"/>
  <c r="D22" i="9"/>
  <c r="B22" i="20"/>
  <c r="T26" i="26"/>
  <c r="D23" i="9"/>
  <c r="B23" i="20"/>
  <c r="T27" i="26"/>
  <c r="D21" i="9"/>
  <c r="B21" i="20"/>
  <c r="T25" i="26"/>
  <c r="U28" i="9"/>
  <c r="P27"/>
  <c r="D27"/>
  <c r="B27" i="20"/>
  <c r="T31" i="26"/>
  <c r="U29" i="9"/>
  <c r="U30"/>
  <c r="U31"/>
  <c r="U32"/>
  <c r="U33"/>
  <c r="P28"/>
  <c r="D28"/>
  <c r="B28" i="20"/>
  <c r="C24"/>
  <c r="L24"/>
  <c r="C23"/>
  <c r="L23"/>
  <c r="E27"/>
  <c r="J25"/>
  <c r="M25"/>
  <c r="L25"/>
  <c r="K25"/>
  <c r="I25"/>
  <c r="H25"/>
  <c r="G25"/>
  <c r="E25"/>
  <c r="F25"/>
  <c r="L27"/>
  <c r="H27"/>
  <c r="J26"/>
  <c r="G26"/>
  <c r="H26"/>
  <c r="M26"/>
  <c r="K26"/>
  <c r="L26"/>
  <c r="F26"/>
  <c r="I26"/>
  <c r="E26"/>
  <c r="P30" i="9"/>
  <c r="D30"/>
  <c r="B30" i="20"/>
  <c r="A23"/>
  <c r="H24"/>
  <c r="J24"/>
  <c r="J23"/>
  <c r="K23"/>
  <c r="M24"/>
  <c r="K24"/>
  <c r="G24"/>
  <c r="I24"/>
  <c r="E24"/>
  <c r="F24"/>
  <c r="F23"/>
  <c r="E23"/>
  <c r="M23"/>
  <c r="I23"/>
  <c r="G23"/>
  <c r="H23"/>
  <c r="F27"/>
  <c r="K27"/>
  <c r="J27"/>
  <c r="G27"/>
  <c r="I27"/>
  <c r="I28"/>
  <c r="M28"/>
  <c r="F28"/>
  <c r="L28"/>
  <c r="H28"/>
  <c r="G28"/>
  <c r="K28"/>
  <c r="E28"/>
  <c r="J28"/>
  <c r="M27"/>
  <c r="J29"/>
  <c r="H29"/>
  <c r="I29"/>
  <c r="L29"/>
  <c r="K29"/>
  <c r="F29"/>
  <c r="G29"/>
  <c r="M29"/>
  <c r="E29"/>
  <c r="A31"/>
  <c r="A28"/>
  <c r="A22"/>
  <c r="A29"/>
  <c r="A25"/>
  <c r="A33"/>
  <c r="A30"/>
  <c r="A24"/>
  <c r="A27"/>
  <c r="A16"/>
  <c r="A15"/>
  <c r="A19"/>
  <c r="A20"/>
  <c r="A17"/>
  <c r="A21"/>
  <c r="A32"/>
  <c r="A14"/>
  <c r="A18"/>
  <c r="A26"/>
  <c r="C22"/>
  <c r="F22"/>
  <c r="C20"/>
  <c r="H20"/>
  <c r="C21"/>
  <c r="C19"/>
  <c r="K19"/>
  <c r="C17"/>
  <c r="F17"/>
  <c r="C18"/>
  <c r="I18"/>
  <c r="K22"/>
  <c r="C15"/>
  <c r="I15"/>
  <c r="C16"/>
  <c r="I16"/>
  <c r="H22"/>
  <c r="M22"/>
  <c r="C14"/>
  <c r="G20"/>
  <c r="L20"/>
  <c r="E20"/>
  <c r="L22"/>
  <c r="I22"/>
  <c r="E22"/>
  <c r="G22"/>
  <c r="J22"/>
  <c r="F20"/>
  <c r="J20"/>
  <c r="M19"/>
  <c r="I19"/>
  <c r="F19"/>
  <c r="E19"/>
  <c r="M20"/>
  <c r="I20"/>
  <c r="K20"/>
  <c r="E21"/>
  <c r="L21"/>
  <c r="G21"/>
  <c r="F21"/>
  <c r="K21"/>
  <c r="J21"/>
  <c r="H21"/>
  <c r="I21"/>
  <c r="M21"/>
  <c r="H19"/>
  <c r="J19"/>
  <c r="L19"/>
  <c r="G19"/>
  <c r="K17"/>
  <c r="G15"/>
  <c r="M15"/>
  <c r="J17"/>
  <c r="L17"/>
  <c r="H17"/>
  <c r="H15"/>
  <c r="I17"/>
  <c r="F15"/>
  <c r="J18"/>
  <c r="M18"/>
  <c r="L18"/>
  <c r="E15"/>
  <c r="K18"/>
  <c r="G18"/>
  <c r="L15"/>
  <c r="J15"/>
  <c r="E18"/>
  <c r="M17"/>
  <c r="F18"/>
  <c r="K15"/>
  <c r="H18"/>
  <c r="E17"/>
  <c r="G17"/>
  <c r="L16"/>
  <c r="E16"/>
  <c r="H16"/>
  <c r="G16"/>
  <c r="F16"/>
  <c r="K16"/>
  <c r="J16"/>
  <c r="M16"/>
  <c r="K14"/>
  <c r="L14"/>
  <c r="I14"/>
  <c r="F14"/>
  <c r="H14"/>
  <c r="J14"/>
  <c r="G14"/>
  <c r="M14"/>
  <c r="E14"/>
</calcChain>
</file>

<file path=xl/comments1.xml><?xml version="1.0" encoding="utf-8"?>
<comments xmlns="http://schemas.openxmlformats.org/spreadsheetml/2006/main">
  <authors>
    <author>BERTRAND Alain</author>
  </authors>
  <commentList>
    <comment ref="O11" authorId="0">
      <text>
        <r>
          <rPr>
            <b/>
            <sz val="9"/>
            <color indexed="81"/>
            <rFont val="Tahoma"/>
            <family val="2"/>
          </rPr>
          <t>BERTRAND Alain:</t>
        </r>
        <r>
          <rPr>
            <sz val="9"/>
            <color indexed="81"/>
            <rFont val="Tahoma"/>
            <family val="2"/>
          </rPr>
          <t xml:space="preserve">
Alphabétique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BERTRAND Alain:</t>
        </r>
        <r>
          <rPr>
            <sz val="9"/>
            <color indexed="81"/>
            <rFont val="Tahoma"/>
            <family val="2"/>
          </rPr>
          <t xml:space="preserve">
Les numéros de diplôme sont affectés dans l'ordre croissant des numéros 
</t>
        </r>
        <r>
          <rPr>
            <b/>
            <sz val="10"/>
            <color indexed="11"/>
            <rFont val="Tahoma"/>
            <family val="2"/>
          </rPr>
          <t>si un diplôme carton doit être déchiré :</t>
        </r>
        <r>
          <rPr>
            <sz val="9"/>
            <color indexed="81"/>
            <rFont val="Tahoma"/>
            <family val="2"/>
          </rPr>
          <t xml:space="preserve"> 
il faut copier le contenu en dessous de la cellule </t>
        </r>
        <r>
          <rPr>
            <b/>
            <sz val="9"/>
            <color indexed="81"/>
            <rFont val="Tahoma"/>
            <family val="2"/>
          </rPr>
          <t>Cas N°</t>
        </r>
        <r>
          <rPr>
            <sz val="9"/>
            <color indexed="81"/>
            <rFont val="Tahoma"/>
            <family val="2"/>
          </rPr>
          <t xml:space="preserve"> à côté du Numéro de brevet =&gt; le premier numéro libre hors plage des reçus sera alors affecté.
</t>
        </r>
        <r>
          <rPr>
            <b/>
            <sz val="10"/>
            <color indexed="53"/>
            <rFont val="Tahoma"/>
            <family val="2"/>
          </rPr>
          <t>En l'absence de numéro disponible</t>
        </r>
        <r>
          <rPr>
            <b/>
            <sz val="9"/>
            <color indexed="53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
cas extrème: ligne grisée représente un brevet manquant ! =&gt; il faudra demander un nouveau diplôme à la fédé et renseigner le N° (onglet "Jury").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 xml:space="preserve">BERTRAND Alain: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6"/>
            <rFont val="Tahoma"/>
            <family val="2"/>
          </rPr>
          <t>Travail préparatoire avant la délibération</t>
        </r>
        <r>
          <rPr>
            <sz val="9"/>
            <color indexed="16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Insérer tous les N° de brevet de la session y compris les brevets "en plus" sur </t>
        </r>
        <r>
          <rPr>
            <b/>
            <sz val="9"/>
            <color indexed="81"/>
            <rFont val="Tahoma"/>
            <family val="2"/>
          </rPr>
          <t>l'onglet "Jury"</t>
        </r>
        <r>
          <rPr>
            <sz val="9"/>
            <color indexed="81"/>
            <rFont val="Tahoma"/>
            <family val="2"/>
          </rPr>
          <t>.
Attention: contrôle sur l'unicité du n° !</t>
        </r>
      </text>
    </comment>
  </commentList>
</comments>
</file>

<file path=xl/sharedStrings.xml><?xml version="1.0" encoding="utf-8"?>
<sst xmlns="http://schemas.openxmlformats.org/spreadsheetml/2006/main" count="264" uniqueCount="173">
  <si>
    <t>Note</t>
  </si>
  <si>
    <t>JURY</t>
  </si>
  <si>
    <t>Jury 1</t>
  </si>
  <si>
    <t>Jury 2</t>
  </si>
  <si>
    <t>Jury 3</t>
  </si>
  <si>
    <t>Jury 4</t>
  </si>
  <si>
    <t>Jury 5</t>
  </si>
  <si>
    <t>Jury 6</t>
  </si>
  <si>
    <t>Jury 7</t>
  </si>
  <si>
    <t>Jury 8</t>
  </si>
  <si>
    <t>FÉDÉRATION FRANÇAISE D'ÉTUDES ET DE SPORTS SOUS-MARINS</t>
  </si>
  <si>
    <t>24, quai de Rive-Neuve - 13007 MARSEILLE - Tél. : 04 91 33 99 31</t>
  </si>
  <si>
    <t>Nom et Prénom</t>
  </si>
  <si>
    <t>Adresse complète</t>
  </si>
  <si>
    <t xml:space="preserve">Lieu : </t>
  </si>
  <si>
    <t xml:space="preserve">Date : </t>
  </si>
  <si>
    <t>Date de naissance</t>
  </si>
  <si>
    <t>Mail</t>
  </si>
  <si>
    <t>N° du Club</t>
  </si>
  <si>
    <t>Nom du Club</t>
  </si>
  <si>
    <t>Le président du jury déclare que les participants ont subi avec succès les épreuves de cet examen devant le Jury composé de :</t>
  </si>
  <si>
    <t>Le représentant CTR certifie avoir contrôlé l'identité des intéressés figurant sur le présent bordereau</t>
  </si>
  <si>
    <t>Nombre de lignes :</t>
  </si>
  <si>
    <t>N° de Licence</t>
  </si>
  <si>
    <t>A-xx</t>
  </si>
  <si>
    <t>xxxxxx</t>
  </si>
  <si>
    <t>N° du Brevet</t>
  </si>
  <si>
    <t>Date</t>
  </si>
  <si>
    <t>Lieu</t>
  </si>
  <si>
    <t>Signatures</t>
  </si>
  <si>
    <t>Nom Prénom &amp; Niveau d'encadremant</t>
  </si>
  <si>
    <t>Fonction</t>
  </si>
  <si>
    <t>Président du Jury</t>
  </si>
  <si>
    <t>Délégué CTR</t>
  </si>
  <si>
    <t>CTR</t>
  </si>
  <si>
    <t>Date de l'examen</t>
  </si>
  <si>
    <t>Lieu de l'examen</t>
  </si>
  <si>
    <t>Le Président du Jury</t>
  </si>
  <si>
    <t>Points</t>
  </si>
  <si>
    <t>Coef.</t>
  </si>
  <si>
    <t>EXAMEN 
Moniteur Fédéral 1</t>
  </si>
  <si>
    <t>XXXX xxxxx</t>
  </si>
  <si>
    <t xml:space="preserve">Bordereau de délivrance Moniteur Fédéral 1 </t>
  </si>
  <si>
    <t>Anne-Solange DESSERTINE</t>
  </si>
  <si>
    <t>Jury 9</t>
  </si>
  <si>
    <t>Jury 10</t>
  </si>
  <si>
    <t>Niveau d'encadrement</t>
  </si>
  <si>
    <t>Prénom, Nom</t>
  </si>
  <si>
    <t>xxxxx XXXXX</t>
  </si>
  <si>
    <t>Jury 11</t>
  </si>
  <si>
    <t>Jury 12</t>
  </si>
  <si>
    <t>Classement</t>
  </si>
  <si>
    <t>Rang du Brevet</t>
  </si>
  <si>
    <t>N° du reçu</t>
  </si>
  <si>
    <t>Rang du reçu</t>
  </si>
  <si>
    <t>CTRL</t>
  </si>
  <si>
    <t>Cas N°</t>
  </si>
  <si>
    <t>Saisie N° des Brevets disponibles pour cette session</t>
  </si>
  <si>
    <t>01</t>
  </si>
  <si>
    <t>11</t>
  </si>
  <si>
    <t>21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</si>
  <si>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</si>
  <si>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</si>
  <si>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</si>
  <si>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</si>
  <si>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</si>
  <si>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</si>
  <si>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</si>
  <si>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</si>
  <si>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</si>
  <si>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</si>
  <si>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</si>
  <si>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</si>
  <si>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</si>
  <si>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</si>
  <si>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</si>
  <si>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</si>
  <si>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</si>
  <si>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</si>
  <si>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</si>
  <si>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</si>
  <si>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</si>
  <si>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</si>
  <si>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N° des Brevets</t>
  </si>
  <si>
    <t>CTRL Doublon</t>
  </si>
  <si>
    <t>Affectation des n° de brevet</t>
  </si>
  <si>
    <t>REÇU</t>
  </si>
  <si>
    <t>RECALÉ</t>
  </si>
  <si>
    <t>Mot clé utilisé</t>
  </si>
  <si>
    <t xml:space="preserve">Expression de: </t>
  </si>
  <si>
    <t>REÇUS</t>
  </si>
  <si>
    <t>Clé1</t>
  </si>
  <si>
    <t>Clé2</t>
  </si>
  <si>
    <t>Échec</t>
  </si>
  <si>
    <t>Clés!$B$4</t>
  </si>
  <si>
    <t>Clés!$B$3</t>
  </si>
  <si>
    <t>Clés!$C$3</t>
  </si>
  <si>
    <t>Supprimé</t>
  </si>
  <si>
    <t>Détruit</t>
  </si>
  <si>
    <t>Clés!$B$5</t>
  </si>
  <si>
    <t>N° fictif</t>
  </si>
  <si>
    <t>Clés!$B$6</t>
  </si>
  <si>
    <t>FFFF</t>
  </si>
  <si>
    <t>RVB</t>
  </si>
  <si>
    <t>Échec à un groupe</t>
  </si>
  <si>
    <t>@</t>
  </si>
  <si>
    <t>Couleur</t>
  </si>
  <si>
    <t>Bleu très clair</t>
  </si>
  <si>
    <t>Rose pâle</t>
  </si>
  <si>
    <t>Échec global</t>
  </si>
  <si>
    <t>Réussite globale</t>
  </si>
  <si>
    <t>Clés!$B$7</t>
  </si>
  <si>
    <t>Clés!$B$8</t>
  </si>
  <si>
    <t>Validé</t>
  </si>
  <si>
    <t>Refusé</t>
  </si>
  <si>
    <t xml:space="preserve">TOTAL GÉNÉRAL </t>
  </si>
  <si>
    <t>ÉPREUVES</t>
  </si>
  <si>
    <t>moyenne pédagogie : 110 / 220 points</t>
  </si>
  <si>
    <t>moyenne pratique : 40 / 80 points</t>
  </si>
  <si>
    <t>moyenne théorique : 20 / 40 points</t>
  </si>
  <si>
    <t>moyenne générale : 170 / 340 points</t>
  </si>
  <si>
    <t>Réussite à un groupe</t>
  </si>
  <si>
    <t>au moins une épreuve non faite</t>
  </si>
  <si>
    <t>aucune épreuve réalisée</t>
  </si>
  <si>
    <t>Absent</t>
  </si>
  <si>
    <t>Clés!$B$9</t>
  </si>
  <si>
    <t>Clés!$B$10</t>
  </si>
  <si>
    <t>En cours</t>
  </si>
  <si>
    <t/>
  </si>
  <si>
    <t>n°1a</t>
  </si>
  <si>
    <t>n°1b</t>
  </si>
  <si>
    <t xml:space="preserve">Pédagogie de la Pratique </t>
  </si>
  <si>
    <t xml:space="preserve">Pédagogie de la Théorie </t>
  </si>
  <si>
    <t xml:space="preserve">Pédagogie organisation &amp; Sécurité </t>
  </si>
  <si>
    <t xml:space="preserve">Intervention IPD -25m </t>
  </si>
  <si>
    <t xml:space="preserve">Réglementation </t>
  </si>
  <si>
    <t>Président(e) de CTR</t>
  </si>
  <si>
    <t>Le Représentant de la CTR</t>
  </si>
  <si>
    <t>Fédération Française d'études et de sports sous-marins</t>
  </si>
  <si>
    <t>MF1</t>
  </si>
  <si>
    <t xml:space="preserve">N° CLUB : </t>
  </si>
  <si>
    <t xml:space="preserve">LE : </t>
  </si>
  <si>
    <t xml:space="preserve">JURY : </t>
  </si>
  <si>
    <t xml:space="preserve">Signatures : </t>
  </si>
  <si>
    <t xml:space="preserve">Gr.1 : 
Epreuves 
pédagogiques </t>
  </si>
  <si>
    <t xml:space="preserve">Gr.2 : Epreuve pratique </t>
  </si>
  <si>
    <t xml:space="preserve">Gr.3 : Epreuve théorique </t>
  </si>
  <si>
    <t>N° Licence</t>
  </si>
  <si>
    <t>Nom du candidat</t>
  </si>
  <si>
    <t>Pédagogie
de la théorique</t>
  </si>
  <si>
    <t>Pédagogie
de la pratique</t>
  </si>
  <si>
    <t>Pédagogie
organisationnelle</t>
  </si>
  <si>
    <t>Remontée d'un 
plongeur en difficulté</t>
  </si>
  <si>
    <t>Connaissance des règlements</t>
  </si>
  <si>
    <r>
      <t xml:space="preserve">TOTAL Gr.1 </t>
    </r>
    <r>
      <rPr>
        <sz val="6"/>
        <rFont val="Arial"/>
        <family val="2"/>
      </rPr>
      <t>(110Pts min)</t>
    </r>
  </si>
  <si>
    <r>
      <t xml:space="preserve">TOTAL Gr.2 </t>
    </r>
    <r>
      <rPr>
        <sz val="6"/>
        <rFont val="Arial"/>
        <family val="2"/>
      </rPr>
      <t>(40Pts min)</t>
    </r>
  </si>
  <si>
    <r>
      <t xml:space="preserve">TOTAL Gr.3 </t>
    </r>
    <r>
      <rPr>
        <sz val="6"/>
        <rFont val="Arial"/>
        <family val="2"/>
      </rPr>
      <t>(20Pts min)</t>
    </r>
  </si>
  <si>
    <r>
      <t xml:space="preserve">Total </t>
    </r>
    <r>
      <rPr>
        <sz val="6"/>
        <rFont val="Arial"/>
        <family val="2"/>
      </rPr>
      <t>(170Pts Min)</t>
    </r>
  </si>
  <si>
    <t xml:space="preserve"> Statut</t>
  </si>
  <si>
    <t xml:space="preserve"> N° Brevet</t>
  </si>
  <si>
    <t>ANMP</t>
  </si>
  <si>
    <t>FSGT</t>
  </si>
  <si>
    <t>PLONGEUR PRO</t>
  </si>
  <si>
    <t>OK</t>
  </si>
  <si>
    <t>KO</t>
  </si>
  <si>
    <t xml:space="preserve">N° COMITÉ : </t>
  </si>
  <si>
    <t xml:space="preserve">DÉLÉGUÉ :     </t>
  </si>
  <si>
    <t xml:space="preserve">PRÉSIDENT :  </t>
  </si>
  <si>
    <t>Équivalence</t>
  </si>
  <si>
    <t xml:space="preserve">À : </t>
  </si>
  <si>
    <t>A-03-121198</t>
  </si>
  <si>
    <t>La Présidente de CTR</t>
  </si>
  <si>
    <r>
      <t>La Présidente de CTR</t>
    </r>
    <r>
      <rPr>
        <b/>
        <sz val="11"/>
        <color indexed="43"/>
        <rFont val="Arial"/>
        <family val="2"/>
      </rPr>
      <t/>
    </r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</si>
</sst>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&quot;Candidat &quot;00"/>
    <numFmt numFmtId="165" formatCode="[$-F800]dddd\,\ mmmm\ dd\,\ yyyy"/>
    <numFmt numFmtId="166" formatCode="0;\-0;;@"/>
    <numFmt numFmtId="167" formatCode="000000"/>
  </numFmts>
  <fonts count="78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7"/>
      <name val="Geneva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color indexed="4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 Narrow"/>
      <family val="2"/>
    </font>
    <font>
      <b/>
      <sz val="18"/>
      <name val="Arial"/>
      <family val="2"/>
    </font>
    <font>
      <u/>
      <sz val="10"/>
      <color indexed="12"/>
      <name val="Arial Narrow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55"/>
      <name val="Arial"/>
      <family val="2"/>
    </font>
    <font>
      <i/>
      <sz val="10"/>
      <color indexed="55"/>
      <name val="Arial"/>
      <family val="2"/>
    </font>
    <font>
      <sz val="10"/>
      <color indexed="8"/>
      <name val="Arial Narrow"/>
      <family val="2"/>
    </font>
    <font>
      <sz val="10"/>
      <color indexed="22"/>
      <name val="Arial"/>
      <family val="2"/>
    </font>
    <font>
      <b/>
      <i/>
      <sz val="12"/>
      <color indexed="55"/>
      <name val="Arial"/>
      <family val="2"/>
    </font>
    <font>
      <i/>
      <sz val="12"/>
      <name val="Arial"/>
      <family val="2"/>
    </font>
    <font>
      <b/>
      <sz val="14"/>
      <color indexed="56"/>
      <name val="Arial Narrow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i/>
      <sz val="16"/>
      <name val="Arial Narrow"/>
      <family val="2"/>
    </font>
    <font>
      <sz val="16"/>
      <color indexed="9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9"/>
      <color indexed="16"/>
      <name val="Tahoma"/>
      <family val="2"/>
    </font>
    <font>
      <b/>
      <sz val="11"/>
      <color indexed="10"/>
      <name val="Calibri"/>
      <family val="2"/>
    </font>
    <font>
      <b/>
      <sz val="9"/>
      <color indexed="53"/>
      <name val="Tahoma"/>
      <family val="2"/>
    </font>
    <font>
      <b/>
      <sz val="14"/>
      <name val="Arial Narrow"/>
      <family val="2"/>
    </font>
    <font>
      <sz val="10"/>
      <color indexed="23"/>
      <name val="Calibri"/>
      <family val="2"/>
    </font>
    <font>
      <i/>
      <sz val="11"/>
      <color indexed="23"/>
      <name val="Arial"/>
      <family val="2"/>
    </font>
    <font>
      <b/>
      <sz val="10"/>
      <color indexed="11"/>
      <name val="Tahoma"/>
      <family val="2"/>
    </font>
    <font>
      <b/>
      <sz val="10"/>
      <color indexed="53"/>
      <name val="Tahoma"/>
      <family val="2"/>
    </font>
    <font>
      <b/>
      <sz val="10"/>
      <color indexed="16"/>
      <name val="Tahoma"/>
      <family val="2"/>
    </font>
    <font>
      <sz val="10"/>
      <name val="Calibri"/>
      <family val="2"/>
    </font>
    <font>
      <b/>
      <sz val="14"/>
      <color indexed="30"/>
      <name val="Arial"/>
      <family val="2"/>
    </font>
    <font>
      <b/>
      <sz val="22"/>
      <color indexed="30"/>
      <name val="Arial"/>
      <family val="2"/>
    </font>
    <font>
      <b/>
      <sz val="16"/>
      <color indexed="63"/>
      <name val="Arial"/>
      <family val="2"/>
    </font>
    <font>
      <b/>
      <sz val="14"/>
      <color indexed="63"/>
      <name val="Arial"/>
      <family val="2"/>
    </font>
    <font>
      <sz val="12"/>
      <color indexed="63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66" fillId="0" borderId="0"/>
    <xf numFmtId="0" fontId="14" fillId="0" borderId="0"/>
    <xf numFmtId="9" fontId="1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3" fontId="5" fillId="0" borderId="0" xfId="0" quotePrefix="1" applyNumberFormat="1" applyFont="1" applyAlignment="1">
      <alignment horizontal="center" vertical="top"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14" fontId="30" fillId="0" borderId="0" xfId="0" applyNumberFormat="1" applyFont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</xf>
    <xf numFmtId="14" fontId="34" fillId="0" borderId="8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34" fillId="0" borderId="9" xfId="0" applyFont="1" applyBorder="1" applyAlignment="1">
      <alignment horizontal="center" vertical="center"/>
    </xf>
    <xf numFmtId="14" fontId="34" fillId="0" borderId="10" xfId="0" applyNumberFormat="1" applyFont="1" applyBorder="1" applyAlignment="1">
      <alignment vertical="center" wrapText="1"/>
    </xf>
    <xf numFmtId="14" fontId="34" fillId="0" borderId="11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horizontal="center" vertical="center"/>
    </xf>
    <xf numFmtId="14" fontId="34" fillId="0" borderId="13" xfId="0" applyNumberFormat="1" applyFont="1" applyBorder="1" applyAlignment="1">
      <alignment horizontal="center" vertical="center" wrapText="1"/>
    </xf>
    <xf numFmtId="0" fontId="35" fillId="0" borderId="14" xfId="0" applyFont="1" applyBorder="1" applyAlignment="1">
      <alignment vertical="center"/>
    </xf>
    <xf numFmtId="3" fontId="0" fillId="0" borderId="15" xfId="0" quotePrefix="1" applyNumberFormat="1" applyBorder="1" applyAlignment="1">
      <alignment horizontal="center" vertical="center" wrapText="1"/>
    </xf>
    <xf numFmtId="3" fontId="0" fillId="0" borderId="16" xfId="0" quotePrefix="1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3" fontId="0" fillId="0" borderId="17" xfId="0" quotePrefix="1" applyNumberFormat="1" applyBorder="1" applyAlignment="1">
      <alignment horizontal="center" vertical="center" wrapText="1"/>
    </xf>
    <xf numFmtId="0" fontId="30" fillId="0" borderId="8" xfId="0" applyFont="1" applyBorder="1" applyAlignment="1">
      <alignment wrapText="1"/>
    </xf>
    <xf numFmtId="3" fontId="0" fillId="0" borderId="18" xfId="0" quotePrefix="1" applyNumberFormat="1" applyBorder="1" applyAlignment="1">
      <alignment horizontal="center" vertical="center" wrapText="1"/>
    </xf>
    <xf numFmtId="0" fontId="30" fillId="0" borderId="10" xfId="0" applyFont="1" applyBorder="1" applyAlignment="1">
      <alignment wrapText="1"/>
    </xf>
    <xf numFmtId="14" fontId="34" fillId="0" borderId="7" xfId="0" applyNumberFormat="1" applyFont="1" applyBorder="1" applyAlignment="1">
      <alignment horizontal="center" vertical="center" wrapText="1"/>
    </xf>
    <xf numFmtId="14" fontId="34" fillId="0" borderId="8" xfId="0" applyNumberFormat="1" applyFont="1" applyBorder="1" applyAlignment="1">
      <alignment horizontal="center" vertical="center" wrapText="1"/>
    </xf>
    <xf numFmtId="14" fontId="34" fillId="0" borderId="19" xfId="0" applyNumberFormat="1" applyFont="1" applyBorder="1" applyAlignment="1">
      <alignment horizontal="left" vertical="center" wrapText="1"/>
    </xf>
    <xf numFmtId="14" fontId="34" fillId="0" borderId="20" xfId="0" applyNumberFormat="1" applyFont="1" applyBorder="1" applyAlignment="1">
      <alignment horizontal="left" vertical="center" wrapText="1"/>
    </xf>
    <xf numFmtId="14" fontId="34" fillId="0" borderId="13" xfId="0" applyNumberFormat="1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2" fillId="0" borderId="7" xfId="1" applyBorder="1" applyAlignment="1" applyProtection="1">
      <alignment vertical="center" wrapText="1"/>
    </xf>
    <xf numFmtId="0" fontId="2" fillId="0" borderId="8" xfId="1" applyBorder="1" applyAlignment="1" applyProtection="1">
      <alignment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5" fillId="0" borderId="0" xfId="0" applyFont="1"/>
    <xf numFmtId="49" fontId="0" fillId="0" borderId="0" xfId="0" applyNumberFormat="1"/>
    <xf numFmtId="49" fontId="3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vertical="top" wrapText="1"/>
    </xf>
    <xf numFmtId="49" fontId="5" fillId="0" borderId="0" xfId="0" quotePrefix="1" applyNumberFormat="1" applyFont="1" applyAlignment="1">
      <alignment horizontal="center" vertical="top" wrapText="1"/>
    </xf>
    <xf numFmtId="49" fontId="12" fillId="0" borderId="0" xfId="0" applyNumberFormat="1" applyFont="1"/>
    <xf numFmtId="0" fontId="17" fillId="2" borderId="0" xfId="0" applyFont="1" applyFill="1" applyAlignment="1">
      <alignment horizontal="center" vertical="center"/>
    </xf>
    <xf numFmtId="0" fontId="0" fillId="0" borderId="23" xfId="0" applyBorder="1" applyAlignment="1">
      <alignment horizontal="center"/>
    </xf>
    <xf numFmtId="0" fontId="34" fillId="0" borderId="7" xfId="0" applyFont="1" applyBorder="1" applyAlignment="1" applyProtection="1">
      <alignment vertical="center" wrapText="1"/>
      <protection locked="0"/>
    </xf>
    <xf numFmtId="14" fontId="34" fillId="0" borderId="7" xfId="0" applyNumberFormat="1" applyFont="1" applyBorder="1" applyAlignment="1" applyProtection="1">
      <alignment horizontal="center" vertical="center" wrapText="1"/>
      <protection locked="0"/>
    </xf>
    <xf numFmtId="14" fontId="34" fillId="0" borderId="19" xfId="0" applyNumberFormat="1" applyFont="1" applyBorder="1" applyAlignment="1" applyProtection="1">
      <alignment vertical="center" wrapText="1"/>
      <protection locked="0"/>
    </xf>
    <xf numFmtId="0" fontId="26" fillId="0" borderId="7" xfId="1" applyFont="1" applyBorder="1" applyAlignment="1">
      <alignment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34" fillId="0" borderId="21" xfId="0" applyFont="1" applyBorder="1" applyAlignment="1" applyProtection="1">
      <alignment vertical="center"/>
      <protection locked="0"/>
    </xf>
    <xf numFmtId="14" fontId="34" fillId="0" borderId="20" xfId="0" applyNumberFormat="1" applyFont="1" applyBorder="1" applyAlignment="1" applyProtection="1">
      <alignment vertical="center" wrapText="1"/>
      <protection locked="0"/>
    </xf>
    <xf numFmtId="0" fontId="30" fillId="0" borderId="7" xfId="0" applyFont="1" applyBorder="1" applyAlignment="1" applyProtection="1">
      <alignment wrapText="1"/>
      <protection locked="0"/>
    </xf>
    <xf numFmtId="14" fontId="34" fillId="0" borderId="8" xfId="0" applyNumberFormat="1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vertical="center"/>
      <protection locked="0"/>
    </xf>
    <xf numFmtId="0" fontId="30" fillId="0" borderId="8" xfId="0" applyFont="1" applyBorder="1" applyAlignment="1" applyProtection="1">
      <alignment wrapText="1"/>
      <protection locked="0"/>
    </xf>
    <xf numFmtId="14" fontId="34" fillId="0" borderId="13" xfId="0" applyNumberFormat="1" applyFont="1" applyBorder="1" applyAlignment="1" applyProtection="1">
      <alignment vertical="center" wrapText="1"/>
      <protection locked="0"/>
    </xf>
    <xf numFmtId="0" fontId="26" fillId="0" borderId="8" xfId="1" applyFont="1" applyBorder="1" applyAlignment="1">
      <alignment vertical="center" wrapText="1"/>
      <protection locked="0"/>
    </xf>
    <xf numFmtId="0" fontId="29" fillId="0" borderId="8" xfId="0" applyFont="1" applyBorder="1" applyAlignment="1" applyProtection="1">
      <alignment vertical="center" wrapText="1"/>
      <protection locked="0"/>
    </xf>
    <xf numFmtId="0" fontId="30" fillId="0" borderId="10" xfId="0" applyFont="1" applyBorder="1" applyAlignment="1" applyProtection="1">
      <alignment wrapText="1"/>
      <protection locked="0"/>
    </xf>
    <xf numFmtId="14" fontId="34" fillId="0" borderId="10" xfId="0" applyNumberFormat="1" applyFont="1" applyBorder="1" applyAlignment="1" applyProtection="1">
      <alignment horizontal="center" vertical="center" wrapText="1"/>
      <protection locked="0"/>
    </xf>
    <xf numFmtId="14" fontId="34" fillId="0" borderId="11" xfId="0" applyNumberFormat="1" applyFont="1" applyBorder="1" applyAlignment="1" applyProtection="1">
      <alignment vertical="center" wrapText="1"/>
      <protection locked="0"/>
    </xf>
    <xf numFmtId="0" fontId="34" fillId="0" borderId="10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alignment vertical="center" wrapText="1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15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24" xfId="0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0" fillId="0" borderId="26" xfId="0" applyBorder="1"/>
    <xf numFmtId="0" fontId="46" fillId="0" borderId="2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vertical="center"/>
    </xf>
    <xf numFmtId="0" fontId="30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32" xfId="0" applyNumberForma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9" fillId="2" borderId="3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vertical="center"/>
    </xf>
    <xf numFmtId="0" fontId="39" fillId="0" borderId="40" xfId="0" applyFont="1" applyBorder="1" applyAlignment="1">
      <alignment vertical="center"/>
    </xf>
    <xf numFmtId="0" fontId="21" fillId="0" borderId="4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45" fillId="0" borderId="0" xfId="0" applyFont="1" applyAlignment="1">
      <alignment vertical="center"/>
    </xf>
    <xf numFmtId="0" fontId="22" fillId="2" borderId="42" xfId="0" applyFont="1" applyFill="1" applyBorder="1" applyAlignment="1">
      <alignment horizontal="right" vertical="center"/>
    </xf>
    <xf numFmtId="0" fontId="6" fillId="2" borderId="43" xfId="0" applyFont="1" applyFill="1" applyBorder="1"/>
    <xf numFmtId="0" fontId="6" fillId="3" borderId="42" xfId="0" applyFont="1" applyFill="1" applyBorder="1" applyAlignment="1">
      <alignment horizontal="right" vertical="center"/>
    </xf>
    <xf numFmtId="0" fontId="0" fillId="3" borderId="44" xfId="0" applyFill="1" applyBorder="1" applyAlignment="1">
      <alignment vertical="center"/>
    </xf>
    <xf numFmtId="0" fontId="7" fillId="4" borderId="33" xfId="0" applyFont="1" applyFill="1" applyBorder="1" applyAlignment="1">
      <alignment horizontal="right" vertical="center" wrapText="1"/>
    </xf>
    <xf numFmtId="0" fontId="6" fillId="4" borderId="4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6" fillId="3" borderId="47" xfId="0" applyFont="1" applyFill="1" applyBorder="1"/>
    <xf numFmtId="0" fontId="6" fillId="3" borderId="48" xfId="0" applyFont="1" applyFill="1" applyBorder="1"/>
    <xf numFmtId="0" fontId="21" fillId="3" borderId="41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0" fontId="39" fillId="3" borderId="39" xfId="0" applyFont="1" applyFill="1" applyBorder="1" applyAlignment="1">
      <alignment vertical="center"/>
    </xf>
    <xf numFmtId="0" fontId="39" fillId="3" borderId="40" xfId="0" applyFont="1" applyFill="1" applyBorder="1" applyAlignment="1">
      <alignment vertical="center"/>
    </xf>
    <xf numFmtId="0" fontId="45" fillId="3" borderId="49" xfId="0" applyFont="1" applyFill="1" applyBorder="1" applyAlignment="1">
      <alignment horizontal="center"/>
    </xf>
    <xf numFmtId="0" fontId="45" fillId="3" borderId="50" xfId="0" applyFont="1" applyFill="1" applyBorder="1" applyAlignment="1">
      <alignment horizontal="center"/>
    </xf>
    <xf numFmtId="0" fontId="6" fillId="3" borderId="40" xfId="0" applyFont="1" applyFill="1" applyBorder="1"/>
    <xf numFmtId="0" fontId="6" fillId="3" borderId="39" xfId="0" applyFont="1" applyFill="1" applyBorder="1"/>
    <xf numFmtId="0" fontId="6" fillId="3" borderId="51" xfId="0" applyFont="1" applyFill="1" applyBorder="1"/>
    <xf numFmtId="0" fontId="21" fillId="3" borderId="51" xfId="0" applyFont="1" applyFill="1" applyBorder="1" applyAlignment="1">
      <alignment horizontal="center"/>
    </xf>
    <xf numFmtId="0" fontId="21" fillId="3" borderId="0" xfId="0" applyFont="1" applyFill="1" applyAlignment="1">
      <alignment horizontal="right" vertical="center"/>
    </xf>
    <xf numFmtId="0" fontId="0" fillId="3" borderId="0" xfId="0" applyFill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30" fillId="2" borderId="57" xfId="0" applyFont="1" applyFill="1" applyBorder="1" applyAlignment="1" applyProtection="1">
      <alignment horizontal="center" vertical="center" wrapText="1"/>
      <protection locked="0"/>
    </xf>
    <xf numFmtId="0" fontId="31" fillId="2" borderId="58" xfId="0" applyFont="1" applyFill="1" applyBorder="1" applyAlignment="1" applyProtection="1">
      <alignment wrapText="1"/>
      <protection locked="0"/>
    </xf>
    <xf numFmtId="0" fontId="30" fillId="2" borderId="59" xfId="0" applyFont="1" applyFill="1" applyBorder="1" applyAlignment="1" applyProtection="1">
      <alignment horizontal="center" vertical="center" wrapText="1"/>
      <protection locked="0"/>
    </xf>
    <xf numFmtId="0" fontId="31" fillId="2" borderId="60" xfId="0" applyFont="1" applyFill="1" applyBorder="1" applyAlignment="1" applyProtection="1">
      <alignment wrapText="1"/>
      <protection locked="0"/>
    </xf>
    <xf numFmtId="0" fontId="30" fillId="2" borderId="61" xfId="0" applyFont="1" applyFill="1" applyBorder="1" applyAlignment="1" applyProtection="1">
      <alignment horizontal="center" vertical="center" wrapText="1"/>
      <protection locked="0"/>
    </xf>
    <xf numFmtId="0" fontId="31" fillId="2" borderId="62" xfId="0" applyFont="1" applyFill="1" applyBorder="1" applyAlignment="1" applyProtection="1">
      <alignment wrapText="1"/>
      <protection locked="0"/>
    </xf>
    <xf numFmtId="49" fontId="30" fillId="0" borderId="63" xfId="0" applyNumberFormat="1" applyFont="1" applyBorder="1" applyAlignment="1" applyProtection="1">
      <alignment horizontal="center" vertical="center" wrapText="1"/>
      <protection locked="0"/>
    </xf>
    <xf numFmtId="49" fontId="30" fillId="0" borderId="64" xfId="0" applyNumberFormat="1" applyFont="1" applyBorder="1" applyAlignment="1" applyProtection="1">
      <alignment horizontal="center" vertical="center" wrapText="1"/>
      <protection locked="0"/>
    </xf>
    <xf numFmtId="49" fontId="30" fillId="0" borderId="65" xfId="0" applyNumberFormat="1" applyFont="1" applyBorder="1" applyAlignment="1" applyProtection="1">
      <alignment horizontal="center" vertical="center" wrapText="1"/>
      <protection locked="0"/>
    </xf>
    <xf numFmtId="0" fontId="62" fillId="2" borderId="66" xfId="0" applyFont="1" applyFill="1" applyBorder="1" applyAlignment="1">
      <alignment horizontal="center" vertical="center"/>
    </xf>
    <xf numFmtId="0" fontId="63" fillId="2" borderId="67" xfId="0" applyFont="1" applyFill="1" applyBorder="1" applyAlignment="1">
      <alignment horizontal="center" vertical="center"/>
    </xf>
    <xf numFmtId="0" fontId="64" fillId="2" borderId="5" xfId="0" applyFont="1" applyFill="1" applyBorder="1" applyAlignment="1">
      <alignment horizontal="center" vertical="center"/>
    </xf>
    <xf numFmtId="0" fontId="64" fillId="2" borderId="6" xfId="0" applyFont="1" applyFill="1" applyBorder="1" applyAlignment="1">
      <alignment horizontal="center" vertical="center"/>
    </xf>
    <xf numFmtId="3" fontId="49" fillId="2" borderId="0" xfId="0" applyNumberFormat="1" applyFont="1" applyFill="1" applyAlignment="1">
      <alignment vertical="center"/>
    </xf>
    <xf numFmtId="3" fontId="0" fillId="0" borderId="32" xfId="0" applyNumberFormat="1" applyBorder="1" applyAlignment="1">
      <alignment horizontal="right" vertical="center" indent="1"/>
    </xf>
    <xf numFmtId="3" fontId="0" fillId="0" borderId="25" xfId="0" applyNumberFormat="1" applyBorder="1" applyAlignment="1">
      <alignment horizontal="right" vertical="center" indent="1"/>
    </xf>
    <xf numFmtId="3" fontId="0" fillId="0" borderId="23" xfId="0" applyNumberFormat="1" applyBorder="1" applyAlignment="1">
      <alignment horizontal="right" vertical="center" indent="1"/>
    </xf>
    <xf numFmtId="49" fontId="30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3" xfId="0" applyNumberFormat="1" applyFont="1" applyBorder="1" applyAlignment="1">
      <alignment horizontal="center" vertical="center" wrapText="1"/>
    </xf>
    <xf numFmtId="49" fontId="30" fillId="0" borderId="64" xfId="0" applyNumberFormat="1" applyFont="1" applyBorder="1" applyAlignment="1">
      <alignment horizontal="center" vertical="center" wrapText="1"/>
    </xf>
    <xf numFmtId="49" fontId="30" fillId="0" borderId="65" xfId="0" applyNumberFormat="1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0" fillId="0" borderId="73" xfId="0" applyFont="1" applyBorder="1" applyAlignment="1" applyProtection="1">
      <alignment horizontal="center" vertical="center" wrapText="1"/>
      <protection locked="0"/>
    </xf>
    <xf numFmtId="0" fontId="30" fillId="0" borderId="74" xfId="0" applyFont="1" applyBorder="1" applyAlignment="1" applyProtection="1">
      <alignment horizontal="center" vertical="center" wrapText="1"/>
      <protection locked="0"/>
    </xf>
    <xf numFmtId="0" fontId="30" fillId="0" borderId="75" xfId="0" applyFont="1" applyBorder="1" applyAlignment="1" applyProtection="1">
      <alignment horizontal="center" vertical="center" wrapText="1"/>
      <protection locked="0"/>
    </xf>
    <xf numFmtId="0" fontId="30" fillId="0" borderId="76" xfId="0" applyFont="1" applyBorder="1" applyAlignment="1" applyProtection="1">
      <alignment horizontal="center" vertical="center" wrapText="1"/>
      <protection locked="0"/>
    </xf>
    <xf numFmtId="3" fontId="59" fillId="0" borderId="77" xfId="0" quotePrefix="1" applyNumberFormat="1" applyFont="1" applyBorder="1" applyAlignment="1">
      <alignment horizontal="center" vertical="center" wrapText="1"/>
    </xf>
    <xf numFmtId="3" fontId="59" fillId="0" borderId="78" xfId="0" quotePrefix="1" applyNumberFormat="1" applyFont="1" applyBorder="1" applyAlignment="1">
      <alignment horizontal="center" vertical="center" wrapText="1"/>
    </xf>
    <xf numFmtId="3" fontId="59" fillId="0" borderId="79" xfId="0" quotePrefix="1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right"/>
    </xf>
    <xf numFmtId="0" fontId="21" fillId="3" borderId="0" xfId="0" applyFont="1" applyFill="1" applyAlignment="1">
      <alignment horizontal="right" vertical="top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</xf>
    <xf numFmtId="0" fontId="68" fillId="0" borderId="80" xfId="3" applyFont="1" applyBorder="1" applyAlignment="1" applyProtection="1">
      <alignment horizontal="right" vertical="center"/>
    </xf>
    <xf numFmtId="49" fontId="69" fillId="0" borderId="81" xfId="3" applyNumberFormat="1" applyFont="1" applyBorder="1" applyAlignment="1" applyProtection="1">
      <alignment horizontal="left" vertical="center"/>
      <protection locked="0"/>
    </xf>
    <xf numFmtId="0" fontId="69" fillId="0" borderId="82" xfId="3" applyFont="1" applyBorder="1" applyAlignment="1" applyProtection="1">
      <alignment horizontal="center" vertical="center" wrapText="1"/>
      <protection locked="0"/>
    </xf>
    <xf numFmtId="0" fontId="68" fillId="0" borderId="0" xfId="3" applyFont="1" applyBorder="1" applyAlignment="1" applyProtection="1">
      <alignment horizontal="right" vertical="center"/>
    </xf>
    <xf numFmtId="0" fontId="68" fillId="0" borderId="0" xfId="3" applyFont="1" applyBorder="1" applyAlignment="1" applyProtection="1">
      <alignment horizontal="left" vertical="center"/>
    </xf>
    <xf numFmtId="14" fontId="68" fillId="0" borderId="0" xfId="3" applyNumberFormat="1" applyFont="1" applyBorder="1" applyAlignment="1" applyProtection="1">
      <alignment horizontal="left" vertical="center"/>
    </xf>
    <xf numFmtId="14" fontId="68" fillId="0" borderId="83" xfId="3" applyNumberFormat="1" applyFont="1" applyBorder="1" applyAlignment="1" applyProtection="1">
      <alignment horizontal="left" vertical="center"/>
    </xf>
    <xf numFmtId="0" fontId="68" fillId="0" borderId="0" xfId="3" applyFont="1" applyAlignment="1" applyProtection="1">
      <alignment horizontal="right" vertical="center"/>
    </xf>
    <xf numFmtId="0" fontId="68" fillId="0" borderId="0" xfId="3" applyFont="1" applyAlignment="1" applyProtection="1">
      <alignment vertical="center"/>
    </xf>
    <xf numFmtId="0" fontId="69" fillId="0" borderId="0" xfId="3" applyFont="1" applyAlignment="1" applyProtection="1">
      <alignment vertical="center"/>
    </xf>
    <xf numFmtId="0" fontId="69" fillId="0" borderId="83" xfId="3" applyFont="1" applyBorder="1" applyAlignment="1" applyProtection="1">
      <alignment vertical="center"/>
    </xf>
    <xf numFmtId="0" fontId="68" fillId="0" borderId="84" xfId="3" applyFont="1" applyBorder="1" applyAlignment="1" applyProtection="1">
      <alignment horizontal="right" vertical="center"/>
    </xf>
    <xf numFmtId="0" fontId="3" fillId="0" borderId="84" xfId="3" applyFont="1" applyBorder="1" applyAlignment="1" applyProtection="1">
      <alignment horizontal="right" vertical="center"/>
    </xf>
    <xf numFmtId="0" fontId="66" fillId="0" borderId="0" xfId="3" applyAlignment="1" applyProtection="1">
      <alignment vertical="center"/>
    </xf>
    <xf numFmtId="0" fontId="66" fillId="0" borderId="85" xfId="3" applyBorder="1" applyAlignment="1" applyProtection="1">
      <alignment vertical="center"/>
    </xf>
    <xf numFmtId="8" fontId="71" fillId="0" borderId="86" xfId="3" applyNumberFormat="1" applyFont="1" applyBorder="1" applyAlignment="1" applyProtection="1">
      <alignment horizontal="center" vertical="center"/>
    </xf>
    <xf numFmtId="0" fontId="71" fillId="0" borderId="86" xfId="3" applyFont="1" applyBorder="1" applyAlignment="1" applyProtection="1">
      <alignment horizontal="center" vertical="center"/>
    </xf>
    <xf numFmtId="0" fontId="71" fillId="0" borderId="84" xfId="3" applyFont="1" applyBorder="1" applyAlignment="1" applyProtection="1">
      <alignment horizontal="center" textRotation="90" wrapText="1"/>
    </xf>
    <xf numFmtId="0" fontId="71" fillId="0" borderId="85" xfId="3" applyFont="1" applyBorder="1" applyAlignment="1" applyProtection="1">
      <alignment horizontal="center" textRotation="90" wrapText="1"/>
      <protection locked="0"/>
    </xf>
    <xf numFmtId="0" fontId="71" fillId="0" borderId="86" xfId="3" applyFont="1" applyBorder="1" applyAlignment="1" applyProtection="1">
      <alignment horizontal="center" textRotation="90" wrapText="1"/>
    </xf>
    <xf numFmtId="166" fontId="69" fillId="4" borderId="87" xfId="3" applyNumberFormat="1" applyFont="1" applyFill="1" applyBorder="1" applyAlignment="1" applyProtection="1">
      <alignment horizontal="center" vertical="center"/>
      <protection locked="0"/>
    </xf>
    <xf numFmtId="0" fontId="69" fillId="4" borderId="87" xfId="3" applyFont="1" applyFill="1" applyBorder="1" applyAlignment="1" applyProtection="1">
      <alignment vertical="center"/>
      <protection locked="0"/>
    </xf>
    <xf numFmtId="0" fontId="69" fillId="4" borderId="88" xfId="3" applyNumberFormat="1" applyFont="1" applyFill="1" applyBorder="1" applyAlignment="1" applyProtection="1">
      <alignment horizontal="center" vertical="center"/>
    </xf>
    <xf numFmtId="0" fontId="69" fillId="4" borderId="87" xfId="3" applyNumberFormat="1" applyFont="1" applyFill="1" applyBorder="1" applyAlignment="1" applyProtection="1">
      <alignment horizontal="center" vertical="center"/>
    </xf>
    <xf numFmtId="166" fontId="69" fillId="4" borderId="87" xfId="3" applyNumberFormat="1" applyFont="1" applyFill="1" applyBorder="1" applyAlignment="1" applyProtection="1">
      <alignment horizontal="center" vertical="center"/>
    </xf>
    <xf numFmtId="0" fontId="69" fillId="4" borderId="87" xfId="3" applyFont="1" applyFill="1" applyBorder="1" applyAlignment="1" applyProtection="1">
      <alignment horizontal="center" vertical="center"/>
      <protection locked="0"/>
    </xf>
    <xf numFmtId="166" fontId="69" fillId="4" borderId="89" xfId="3" applyNumberFormat="1" applyFont="1" applyFill="1" applyBorder="1" applyAlignment="1" applyProtection="1">
      <alignment horizontal="center" vertical="center"/>
      <protection locked="0"/>
    </xf>
    <xf numFmtId="0" fontId="69" fillId="4" borderId="89" xfId="3" applyFont="1" applyFill="1" applyBorder="1" applyAlignment="1" applyProtection="1">
      <alignment vertical="center"/>
      <protection locked="0"/>
    </xf>
    <xf numFmtId="0" fontId="69" fillId="4" borderId="90" xfId="3" applyNumberFormat="1" applyFont="1" applyFill="1" applyBorder="1" applyAlignment="1" applyProtection="1">
      <alignment horizontal="center" vertical="center"/>
    </xf>
    <xf numFmtId="0" fontId="69" fillId="4" borderId="89" xfId="3" applyNumberFormat="1" applyFont="1" applyFill="1" applyBorder="1" applyAlignment="1" applyProtection="1">
      <alignment horizontal="center" vertical="center"/>
    </xf>
    <xf numFmtId="166" fontId="69" fillId="4" borderId="89" xfId="3" applyNumberFormat="1" applyFont="1" applyFill="1" applyBorder="1" applyAlignment="1" applyProtection="1">
      <alignment horizontal="center" vertical="center"/>
    </xf>
    <xf numFmtId="0" fontId="69" fillId="4" borderId="89" xfId="3" applyFont="1" applyFill="1" applyBorder="1" applyAlignment="1" applyProtection="1">
      <alignment horizontal="center" vertical="center"/>
      <protection locked="0"/>
    </xf>
    <xf numFmtId="166" fontId="69" fillId="5" borderId="87" xfId="3" applyNumberFormat="1" applyFont="1" applyFill="1" applyBorder="1" applyAlignment="1" applyProtection="1">
      <alignment horizontal="center" vertical="center"/>
      <protection locked="0"/>
    </xf>
    <xf numFmtId="0" fontId="69" fillId="5" borderId="87" xfId="3" applyFont="1" applyFill="1" applyBorder="1" applyAlignment="1" applyProtection="1">
      <alignment vertical="center"/>
      <protection locked="0"/>
    </xf>
    <xf numFmtId="0" fontId="69" fillId="5" borderId="87" xfId="3" applyNumberFormat="1" applyFont="1" applyFill="1" applyBorder="1" applyAlignment="1" applyProtection="1">
      <alignment horizontal="center" vertical="center"/>
    </xf>
    <xf numFmtId="0" fontId="69" fillId="5" borderId="88" xfId="3" applyNumberFormat="1" applyFont="1" applyFill="1" applyBorder="1" applyAlignment="1" applyProtection="1">
      <alignment horizontal="center" vertical="center"/>
    </xf>
    <xf numFmtId="166" fontId="69" fillId="5" borderId="88" xfId="3" applyNumberFormat="1" applyFont="1" applyFill="1" applyBorder="1" applyAlignment="1" applyProtection="1">
      <alignment horizontal="center" vertical="center"/>
    </xf>
    <xf numFmtId="0" fontId="69" fillId="5" borderId="87" xfId="3" applyFont="1" applyFill="1" applyBorder="1" applyAlignment="1" applyProtection="1">
      <alignment horizontal="center" vertical="center"/>
      <protection locked="0"/>
    </xf>
    <xf numFmtId="166" fontId="69" fillId="5" borderId="87" xfId="3" applyNumberFormat="1" applyFont="1" applyFill="1" applyBorder="1" applyAlignment="1" applyProtection="1">
      <alignment horizontal="center" vertical="center"/>
    </xf>
    <xf numFmtId="166" fontId="69" fillId="5" borderId="89" xfId="3" applyNumberFormat="1" applyFont="1" applyFill="1" applyBorder="1" applyAlignment="1" applyProtection="1">
      <alignment horizontal="center" vertical="center"/>
      <protection locked="0"/>
    </xf>
    <xf numFmtId="0" fontId="69" fillId="5" borderId="89" xfId="3" applyFont="1" applyFill="1" applyBorder="1" applyAlignment="1" applyProtection="1">
      <alignment vertical="center"/>
      <protection locked="0"/>
    </xf>
    <xf numFmtId="0" fontId="69" fillId="5" borderId="89" xfId="3" applyNumberFormat="1" applyFont="1" applyFill="1" applyBorder="1" applyAlignment="1" applyProtection="1">
      <alignment horizontal="center" vertical="center"/>
    </xf>
    <xf numFmtId="166" fontId="69" fillId="5" borderId="89" xfId="3" applyNumberFormat="1" applyFont="1" applyFill="1" applyBorder="1" applyAlignment="1" applyProtection="1">
      <alignment horizontal="center" vertical="center"/>
    </xf>
    <xf numFmtId="0" fontId="69" fillId="5" borderId="89" xfId="3" applyFont="1" applyFill="1" applyBorder="1" applyAlignment="1" applyProtection="1">
      <alignment horizontal="center" vertical="center"/>
      <protection locked="0"/>
    </xf>
    <xf numFmtId="167" fontId="69" fillId="5" borderId="87" xfId="3" applyNumberFormat="1" applyFont="1" applyFill="1" applyBorder="1" applyAlignment="1" applyProtection="1">
      <alignment horizontal="center" vertical="center"/>
      <protection locked="0"/>
    </xf>
    <xf numFmtId="167" fontId="69" fillId="5" borderId="89" xfId="3" applyNumberFormat="1" applyFont="1" applyFill="1" applyBorder="1" applyAlignment="1" applyProtection="1">
      <alignment horizontal="center" vertical="center"/>
      <protection locked="0"/>
    </xf>
    <xf numFmtId="0" fontId="66" fillId="0" borderId="0" xfId="3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 wrapText="1"/>
    </xf>
    <xf numFmtId="0" fontId="41" fillId="0" borderId="0" xfId="3" applyFont="1" applyAlignment="1" applyProtection="1">
      <alignment horizontal="center" vertical="center" wrapText="1"/>
    </xf>
    <xf numFmtId="49" fontId="10" fillId="0" borderId="0" xfId="3" applyNumberFormat="1" applyFont="1" applyAlignment="1" applyProtection="1">
      <alignment vertical="center"/>
    </xf>
    <xf numFmtId="0" fontId="73" fillId="0" borderId="0" xfId="3" applyFont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center" vertical="center"/>
    </xf>
    <xf numFmtId="49" fontId="10" fillId="0" borderId="0" xfId="3" applyNumberFormat="1" applyFont="1" applyAlignment="1" applyProtection="1">
      <alignment horizontal="center" vertical="center"/>
    </xf>
    <xf numFmtId="0" fontId="74" fillId="0" borderId="91" xfId="3" applyFont="1" applyBorder="1" applyAlignment="1" applyProtection="1">
      <alignment horizontal="center" vertical="center" wrapText="1"/>
      <protection locked="0"/>
    </xf>
    <xf numFmtId="0" fontId="74" fillId="0" borderId="0" xfId="3" applyFont="1" applyBorder="1" applyAlignment="1" applyProtection="1">
      <alignment horizontal="center" vertical="center" wrapText="1"/>
      <protection locked="0"/>
    </xf>
    <xf numFmtId="0" fontId="75" fillId="0" borderId="0" xfId="3" applyFont="1" applyAlignment="1" applyProtection="1">
      <alignment vertical="center"/>
    </xf>
    <xf numFmtId="14" fontId="76" fillId="0" borderId="0" xfId="3" applyNumberFormat="1" applyFont="1" applyBorder="1" applyAlignment="1" applyProtection="1">
      <alignment horizontal="left" vertical="center"/>
    </xf>
    <xf numFmtId="49" fontId="74" fillId="0" borderId="0" xfId="3" applyNumberFormat="1" applyFont="1" applyBorder="1" applyAlignment="1" applyProtection="1">
      <alignment horizontal="left" vertical="center"/>
    </xf>
    <xf numFmtId="0" fontId="74" fillId="0" borderId="91" xfId="3" applyFont="1" applyBorder="1" applyAlignment="1" applyProtection="1">
      <alignment horizontal="center" vertical="center" wrapText="1"/>
    </xf>
    <xf numFmtId="0" fontId="74" fillId="0" borderId="0" xfId="3" applyFont="1" applyBorder="1" applyAlignment="1" applyProtection="1">
      <alignment horizontal="center" vertical="center" wrapText="1"/>
    </xf>
    <xf numFmtId="0" fontId="74" fillId="0" borderId="0" xfId="3" applyFont="1" applyBorder="1" applyAlignment="1">
      <alignment horizontal="center" vertical="center" wrapText="1"/>
    </xf>
    <xf numFmtId="0" fontId="74" fillId="0" borderId="0" xfId="3" applyFont="1" applyBorder="1" applyAlignment="1" applyProtection="1">
      <alignment vertical="center"/>
    </xf>
    <xf numFmtId="0" fontId="74" fillId="0" borderId="0" xfId="3" applyFont="1" applyBorder="1" applyAlignment="1" applyProtection="1">
      <alignment horizontal="center" vertical="center"/>
    </xf>
    <xf numFmtId="49" fontId="74" fillId="0" borderId="0" xfId="3" applyNumberFormat="1" applyFont="1" applyBorder="1" applyAlignment="1" applyProtection="1">
      <alignment horizontal="center" vertical="center"/>
    </xf>
    <xf numFmtId="0" fontId="74" fillId="0" borderId="91" xfId="3" applyFont="1" applyBorder="1" applyAlignment="1">
      <alignment horizontal="center" vertical="center" wrapText="1"/>
    </xf>
    <xf numFmtId="49" fontId="76" fillId="0" borderId="91" xfId="3" applyNumberFormat="1" applyFont="1" applyBorder="1" applyAlignment="1" applyProtection="1">
      <alignment horizontal="center" vertical="center" wrapText="1"/>
      <protection locked="0"/>
    </xf>
    <xf numFmtId="49" fontId="76" fillId="0" borderId="0" xfId="3" applyNumberFormat="1" applyFont="1" applyBorder="1" applyAlignment="1" applyProtection="1">
      <alignment horizontal="center" vertical="center" wrapText="1"/>
      <protection locked="0"/>
    </xf>
    <xf numFmtId="49" fontId="74" fillId="0" borderId="0" xfId="3" applyNumberFormat="1" applyFont="1" applyBorder="1" applyAlignment="1" applyProtection="1">
      <alignment horizontal="center" vertical="center" wrapText="1"/>
      <protection locked="0"/>
    </xf>
    <xf numFmtId="0" fontId="65" fillId="0" borderId="0" xfId="3" applyFont="1" applyBorder="1" applyAlignment="1" applyProtection="1">
      <alignment vertical="center"/>
    </xf>
    <xf numFmtId="0" fontId="77" fillId="0" borderId="0" xfId="3" applyFont="1" applyAlignment="1" applyProtection="1">
      <alignment vertical="center"/>
    </xf>
    <xf numFmtId="165" fontId="69" fillId="0" borderId="92" xfId="3" applyNumberFormat="1" applyFont="1" applyBorder="1" applyAlignment="1" applyProtection="1">
      <alignment horizontal="center" vertical="center" wrapText="1"/>
      <protection locked="0"/>
    </xf>
    <xf numFmtId="0" fontId="29" fillId="0" borderId="0" xfId="3" applyFont="1" applyFill="1" applyAlignment="1" applyProtection="1">
      <alignment horizontal="center" vertical="center"/>
    </xf>
    <xf numFmtId="0" fontId="68" fillId="5" borderId="80" xfId="3" applyFont="1" applyFill="1" applyBorder="1" applyAlignment="1" applyProtection="1">
      <alignment horizontal="right" vertical="center"/>
    </xf>
    <xf numFmtId="0" fontId="68" fillId="5" borderId="93" xfId="3" applyFont="1" applyFill="1" applyBorder="1" applyAlignment="1" applyProtection="1">
      <alignment horizontal="right" vertical="center"/>
    </xf>
    <xf numFmtId="0" fontId="68" fillId="5" borderId="84" xfId="3" applyFont="1" applyFill="1" applyBorder="1" applyAlignment="1" applyProtection="1">
      <alignment horizontal="right" vertical="center" wrapText="1"/>
    </xf>
    <xf numFmtId="0" fontId="69" fillId="5" borderId="85" xfId="3" applyNumberFormat="1" applyFont="1" applyFill="1" applyBorder="1" applyAlignment="1" applyProtection="1">
      <alignment vertical="center"/>
      <protection locked="0"/>
    </xf>
    <xf numFmtId="49" fontId="69" fillId="0" borderId="90" xfId="3" applyNumberFormat="1" applyFont="1" applyBorder="1" applyAlignment="1" applyProtection="1">
      <alignment horizontal="center" vertical="center"/>
      <protection locked="0"/>
    </xf>
    <xf numFmtId="0" fontId="23" fillId="3" borderId="9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right" vertical="center"/>
    </xf>
    <xf numFmtId="3" fontId="49" fillId="2" borderId="95" xfId="0" applyNumberFormat="1" applyFont="1" applyFill="1" applyBorder="1" applyAlignment="1" applyProtection="1">
      <alignment horizontal="center" vertical="center"/>
    </xf>
    <xf numFmtId="3" fontId="49" fillId="2" borderId="0" xfId="0" applyNumberFormat="1" applyFont="1" applyFill="1" applyAlignment="1" applyProtection="1">
      <alignment horizontal="center" vertical="center"/>
    </xf>
    <xf numFmtId="0" fontId="0" fillId="0" borderId="98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 indent="2"/>
    </xf>
    <xf numFmtId="0" fontId="51" fillId="0" borderId="99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3" borderId="0" xfId="4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9" fontId="25" fillId="2" borderId="0" xfId="5" applyFont="1" applyFill="1" applyAlignment="1">
      <alignment horizontal="center" vertical="center"/>
    </xf>
    <xf numFmtId="9" fontId="15" fillId="2" borderId="0" xfId="5" applyFont="1" applyFill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43" fillId="2" borderId="0" xfId="0" applyFont="1" applyFill="1" applyAlignment="1">
      <alignment horizontal="center" vertical="center"/>
    </xf>
    <xf numFmtId="14" fontId="4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97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44" fillId="2" borderId="0" xfId="0" applyFont="1" applyFill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49" fillId="0" borderId="32" xfId="0" applyNumberFormat="1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1" fillId="3" borderId="41" xfId="0" applyFont="1" applyFill="1" applyBorder="1" applyAlignment="1">
      <alignment horizontal="center"/>
    </xf>
    <xf numFmtId="0" fontId="41" fillId="3" borderId="40" xfId="0" applyFont="1" applyFill="1" applyBorder="1" applyAlignment="1">
      <alignment horizontal="center"/>
    </xf>
    <xf numFmtId="0" fontId="41" fillId="3" borderId="106" xfId="0" applyFont="1" applyFill="1" applyBorder="1" applyAlignment="1">
      <alignment horizontal="center" vertical="center"/>
    </xf>
    <xf numFmtId="0" fontId="40" fillId="3" borderId="48" xfId="0" applyFont="1" applyFill="1" applyBorder="1" applyAlignment="1">
      <alignment horizontal="center" vertical="center"/>
    </xf>
    <xf numFmtId="15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1" fillId="0" borderId="119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164" fontId="54" fillId="3" borderId="113" xfId="0" applyNumberFormat="1" applyFont="1" applyFill="1" applyBorder="1" applyAlignment="1">
      <alignment horizontal="center" vertical="center"/>
    </xf>
    <xf numFmtId="164" fontId="54" fillId="3" borderId="114" xfId="0" applyNumberFormat="1" applyFont="1" applyFill="1" applyBorder="1" applyAlignment="1">
      <alignment horizontal="center" vertical="center"/>
    </xf>
    <xf numFmtId="0" fontId="38" fillId="0" borderId="115" xfId="0" applyFont="1" applyBorder="1" applyAlignment="1">
      <alignment horizontal="center" vertical="center" wrapText="1"/>
    </xf>
    <xf numFmtId="0" fontId="38" fillId="0" borderId="116" xfId="0" applyFont="1" applyBorder="1" applyAlignment="1">
      <alignment horizontal="center" vertical="center" wrapText="1"/>
    </xf>
    <xf numFmtId="14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15" fontId="25" fillId="3" borderId="0" xfId="0" applyNumberFormat="1" applyFont="1" applyFill="1" applyAlignment="1">
      <alignment horizontal="center" vertical="top"/>
    </xf>
    <xf numFmtId="0" fontId="25" fillId="3" borderId="0" xfId="0" applyFont="1" applyFill="1" applyAlignment="1">
      <alignment horizontal="center" vertical="top"/>
    </xf>
    <xf numFmtId="0" fontId="37" fillId="4" borderId="24" xfId="0" applyFont="1" applyFill="1" applyBorder="1" applyAlignment="1">
      <alignment horizontal="right" vertical="center" indent="5"/>
    </xf>
    <xf numFmtId="0" fontId="0" fillId="4" borderId="50" xfId="0" applyFill="1" applyBorder="1" applyAlignment="1">
      <alignment horizontal="right" indent="5"/>
    </xf>
    <xf numFmtId="0" fontId="37" fillId="4" borderId="39" xfId="0" applyFont="1" applyFill="1" applyBorder="1" applyAlignment="1">
      <alignment horizontal="right" vertical="center" indent="5"/>
    </xf>
    <xf numFmtId="0" fontId="37" fillId="4" borderId="40" xfId="0" applyFont="1" applyFill="1" applyBorder="1" applyAlignment="1">
      <alignment horizontal="right" vertical="center" indent="5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40" fillId="3" borderId="40" xfId="0" applyFont="1" applyFill="1" applyBorder="1" applyAlignment="1">
      <alignment horizontal="center"/>
    </xf>
    <xf numFmtId="0" fontId="55" fillId="3" borderId="42" xfId="0" applyFont="1" applyFill="1" applyBorder="1" applyAlignment="1">
      <alignment horizontal="center" vertical="center"/>
    </xf>
    <xf numFmtId="0" fontId="55" fillId="3" borderId="44" xfId="0" applyFont="1" applyFill="1" applyBorder="1" applyAlignment="1">
      <alignment horizontal="center" vertical="center"/>
    </xf>
    <xf numFmtId="0" fontId="53" fillId="0" borderId="117" xfId="0" applyFont="1" applyBorder="1" applyAlignment="1">
      <alignment horizontal="center" vertical="center"/>
    </xf>
    <xf numFmtId="0" fontId="53" fillId="0" borderId="118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3" fillId="0" borderId="1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24" fillId="0" borderId="112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36" fillId="0" borderId="110" xfId="0" applyFont="1" applyBorder="1" applyAlignment="1">
      <alignment horizontal="center" vertical="center"/>
    </xf>
    <xf numFmtId="0" fontId="36" fillId="0" borderId="111" xfId="0" applyFont="1" applyBorder="1" applyAlignment="1">
      <alignment horizontal="center" vertical="center"/>
    </xf>
    <xf numFmtId="0" fontId="21" fillId="2" borderId="107" xfId="0" applyFont="1" applyFill="1" applyBorder="1" applyAlignment="1">
      <alignment horizontal="center" vertical="center"/>
    </xf>
    <xf numFmtId="0" fontId="0" fillId="2" borderId="108" xfId="0" applyFill="1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7" fillId="4" borderId="33" xfId="0" applyFont="1" applyFill="1" applyBorder="1" applyAlignment="1">
      <alignment horizontal="right" vertical="center" indent="5"/>
    </xf>
    <xf numFmtId="0" fontId="37" fillId="4" borderId="45" xfId="0" applyFont="1" applyFill="1" applyBorder="1" applyAlignment="1">
      <alignment horizontal="right" vertical="center" indent="5"/>
    </xf>
    <xf numFmtId="0" fontId="0" fillId="4" borderId="47" xfId="0" applyFill="1" applyBorder="1" applyAlignment="1">
      <alignment horizontal="right" vertical="center" indent="5"/>
    </xf>
    <xf numFmtId="0" fontId="0" fillId="4" borderId="48" xfId="0" applyFill="1" applyBorder="1" applyAlignment="1">
      <alignment horizontal="right" vertical="center" indent="5"/>
    </xf>
    <xf numFmtId="0" fontId="55" fillId="3" borderId="51" xfId="0" applyFont="1" applyFill="1" applyBorder="1" applyAlignment="1">
      <alignment horizontal="center" vertical="center" wrapText="1"/>
    </xf>
    <xf numFmtId="0" fontId="55" fillId="3" borderId="44" xfId="0" applyFont="1" applyFill="1" applyBorder="1" applyAlignment="1">
      <alignment horizontal="center" vertical="center" wrapText="1"/>
    </xf>
    <xf numFmtId="0" fontId="41" fillId="0" borderId="41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18" fillId="3" borderId="8" xfId="0" applyFont="1" applyFill="1" applyBorder="1" applyAlignment="1">
      <alignment horizontal="center" vertical="center"/>
    </xf>
    <xf numFmtId="0" fontId="18" fillId="3" borderId="125" xfId="0" applyFont="1" applyFill="1" applyBorder="1" applyAlignment="1">
      <alignment horizontal="center" vertical="center"/>
    </xf>
    <xf numFmtId="14" fontId="43" fillId="3" borderId="121" xfId="0" applyNumberFormat="1" applyFont="1" applyFill="1" applyBorder="1" applyAlignment="1">
      <alignment horizontal="center" vertical="center"/>
    </xf>
    <xf numFmtId="14" fontId="43" fillId="3" borderId="122" xfId="0" applyNumberFormat="1" applyFont="1" applyFill="1" applyBorder="1" applyAlignment="1">
      <alignment horizontal="center" vertical="center"/>
    </xf>
    <xf numFmtId="0" fontId="43" fillId="3" borderId="63" xfId="0" applyFont="1" applyFill="1" applyBorder="1" applyAlignment="1">
      <alignment horizontal="center" vertical="center"/>
    </xf>
    <xf numFmtId="9" fontId="25" fillId="3" borderId="20" xfId="5" applyFont="1" applyFill="1" applyBorder="1" applyAlignment="1">
      <alignment horizontal="center" vertical="center"/>
    </xf>
    <xf numFmtId="9" fontId="15" fillId="3" borderId="126" xfId="5" applyFont="1" applyFill="1" applyBorder="1" applyAlignment="1">
      <alignment horizontal="center" vertical="center"/>
    </xf>
    <xf numFmtId="9" fontId="15" fillId="3" borderId="64" xfId="5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43" fillId="3" borderId="34" xfId="0" applyFont="1" applyFill="1" applyBorder="1" applyAlignment="1">
      <alignment horizontal="center" vertical="center"/>
    </xf>
    <xf numFmtId="0" fontId="43" fillId="3" borderId="65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top"/>
    </xf>
    <xf numFmtId="0" fontId="19" fillId="3" borderId="65" xfId="0" applyFont="1" applyFill="1" applyBorder="1" applyAlignment="1">
      <alignment horizontal="center" vertical="top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 wrapText="1"/>
    </xf>
    <xf numFmtId="0" fontId="6" fillId="3" borderId="12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0" fillId="0" borderId="120" xfId="0" applyBorder="1"/>
    <xf numFmtId="0" fontId="0" fillId="0" borderId="0" xfId="0"/>
    <xf numFmtId="0" fontId="0" fillId="0" borderId="121" xfId="0" applyBorder="1"/>
    <xf numFmtId="0" fontId="0" fillId="0" borderId="122" xfId="0" applyBorder="1"/>
    <xf numFmtId="0" fontId="6" fillId="3" borderId="122" xfId="0" applyFont="1" applyFill="1" applyBorder="1" applyAlignment="1">
      <alignment horizontal="center" vertical="top"/>
    </xf>
    <xf numFmtId="0" fontId="6" fillId="3" borderId="123" xfId="0" applyFont="1" applyFill="1" applyBorder="1" applyAlignment="1">
      <alignment horizontal="center" vertical="top"/>
    </xf>
    <xf numFmtId="0" fontId="0" fillId="0" borderId="123" xfId="0" applyBorder="1"/>
    <xf numFmtId="0" fontId="0" fillId="0" borderId="63" xfId="0" applyBorder="1"/>
    <xf numFmtId="0" fontId="44" fillId="3" borderId="13" xfId="0" applyFont="1" applyFill="1" applyBorder="1" applyAlignment="1">
      <alignment horizontal="left" vertical="center" wrapText="1"/>
    </xf>
    <xf numFmtId="0" fontId="44" fillId="3" borderId="34" xfId="0" applyFont="1" applyFill="1" applyBorder="1" applyAlignment="1">
      <alignment horizontal="left" vertical="center" wrapText="1"/>
    </xf>
    <xf numFmtId="0" fontId="44" fillId="3" borderId="65" xfId="0" applyFont="1" applyFill="1" applyBorder="1" applyAlignment="1">
      <alignment horizontal="left" vertical="center" wrapText="1"/>
    </xf>
    <xf numFmtId="0" fontId="44" fillId="3" borderId="120" xfId="0" applyFont="1" applyFill="1" applyBorder="1" applyAlignment="1">
      <alignment horizontal="left" vertical="center" wrapText="1"/>
    </xf>
    <xf numFmtId="0" fontId="44" fillId="3" borderId="0" xfId="0" applyFont="1" applyFill="1" applyAlignment="1">
      <alignment horizontal="left" vertical="center" wrapText="1"/>
    </xf>
    <xf numFmtId="0" fontId="44" fillId="3" borderId="123" xfId="0" applyFont="1" applyFill="1" applyBorder="1" applyAlignment="1">
      <alignment horizontal="left" vertical="center" wrapText="1"/>
    </xf>
    <xf numFmtId="0" fontId="44" fillId="3" borderId="121" xfId="0" applyFont="1" applyFill="1" applyBorder="1" applyAlignment="1">
      <alignment horizontal="left" vertical="center" wrapText="1"/>
    </xf>
    <xf numFmtId="0" fontId="44" fillId="3" borderId="122" xfId="0" applyFont="1" applyFill="1" applyBorder="1" applyAlignment="1">
      <alignment horizontal="left" vertical="center" wrapText="1"/>
    </xf>
    <xf numFmtId="0" fontId="44" fillId="3" borderId="63" xfId="0" applyFont="1" applyFill="1" applyBorder="1" applyAlignment="1">
      <alignment horizontal="left" vertical="center" wrapText="1"/>
    </xf>
    <xf numFmtId="0" fontId="5" fillId="0" borderId="104" xfId="0" applyFont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top"/>
    </xf>
    <xf numFmtId="0" fontId="70" fillId="0" borderId="84" xfId="3" applyFont="1" applyBorder="1" applyAlignment="1" applyProtection="1">
      <alignment horizontal="center" vertical="center" wrapText="1"/>
    </xf>
    <xf numFmtId="0" fontId="70" fillId="0" borderId="83" xfId="3" applyFont="1" applyBorder="1" applyAlignment="1" applyProtection="1">
      <alignment horizontal="center" vertical="center" wrapText="1"/>
    </xf>
    <xf numFmtId="0" fontId="70" fillId="0" borderId="85" xfId="3" applyFont="1" applyBorder="1" applyAlignment="1" applyProtection="1">
      <alignment horizontal="center" vertical="center" wrapText="1"/>
    </xf>
    <xf numFmtId="0" fontId="69" fillId="0" borderId="84" xfId="3" applyFont="1" applyBorder="1" applyAlignment="1" applyProtection="1">
      <alignment horizontal="center" vertical="center" wrapText="1"/>
    </xf>
    <xf numFmtId="0" fontId="66" fillId="0" borderId="83" xfId="3" applyBorder="1" applyAlignment="1">
      <alignment horizontal="center" vertical="center" wrapText="1"/>
    </xf>
    <xf numFmtId="0" fontId="66" fillId="0" borderId="85" xfId="3" applyBorder="1" applyAlignment="1">
      <alignment horizontal="center" vertical="center" wrapText="1"/>
    </xf>
    <xf numFmtId="0" fontId="69" fillId="0" borderId="83" xfId="3" applyNumberFormat="1" applyFont="1" applyBorder="1" applyAlignment="1" applyProtection="1">
      <alignment horizontal="left" vertical="center" wrapText="1"/>
      <protection locked="0"/>
    </xf>
    <xf numFmtId="0" fontId="1" fillId="0" borderId="83" xfId="3" applyNumberFormat="1" applyFont="1" applyBorder="1" applyAlignment="1" applyProtection="1">
      <alignment horizontal="left" vertical="center" wrapText="1"/>
      <protection locked="0"/>
    </xf>
    <xf numFmtId="0" fontId="1" fillId="0" borderId="85" xfId="3" applyNumberFormat="1" applyFont="1" applyBorder="1" applyAlignment="1" applyProtection="1">
      <alignment horizontal="left" vertical="center" wrapText="1"/>
      <protection locked="0"/>
    </xf>
    <xf numFmtId="0" fontId="69" fillId="0" borderId="83" xfId="3" applyFont="1" applyBorder="1" applyAlignment="1" applyProtection="1">
      <alignment horizontal="center" vertical="center" wrapText="1"/>
    </xf>
    <xf numFmtId="0" fontId="69" fillId="4" borderId="91" xfId="3" applyNumberFormat="1" applyFont="1" applyFill="1" applyBorder="1" applyAlignment="1" applyProtection="1">
      <alignment horizontal="center" vertical="center"/>
      <protection locked="0"/>
    </xf>
    <xf numFmtId="0" fontId="69" fillId="4" borderId="88" xfId="3" applyNumberFormat="1" applyFont="1" applyFill="1" applyBorder="1" applyAlignment="1" applyProtection="1">
      <alignment horizontal="center" vertical="center"/>
      <protection locked="0"/>
    </xf>
    <xf numFmtId="0" fontId="71" fillId="0" borderId="84" xfId="3" applyFont="1" applyBorder="1" applyAlignment="1" applyProtection="1">
      <alignment horizontal="center" textRotation="90" wrapText="1"/>
    </xf>
    <xf numFmtId="0" fontId="0" fillId="0" borderId="85" xfId="0" applyBorder="1" applyAlignment="1">
      <alignment horizontal="center" textRotation="90" wrapText="1"/>
    </xf>
    <xf numFmtId="0" fontId="43" fillId="0" borderId="0" xfId="3" applyFont="1" applyAlignment="1" applyProtection="1">
      <alignment horizontal="center" vertical="center" wrapText="1"/>
    </xf>
    <xf numFmtId="0" fontId="67" fillId="0" borderId="0" xfId="3" applyFont="1" applyAlignment="1">
      <alignment horizontal="center" vertical="center" wrapText="1"/>
    </xf>
    <xf numFmtId="0" fontId="7" fillId="0" borderId="0" xfId="3" applyFont="1" applyAlignment="1" applyProtection="1">
      <alignment horizontal="center" vertical="center" wrapText="1"/>
    </xf>
    <xf numFmtId="0" fontId="66" fillId="0" borderId="0" xfId="3" applyAlignment="1">
      <alignment horizontal="center" vertical="center"/>
    </xf>
    <xf numFmtId="0" fontId="66" fillId="0" borderId="92" xfId="3" applyBorder="1" applyAlignment="1">
      <alignment horizontal="center" vertical="center"/>
    </xf>
    <xf numFmtId="0" fontId="68" fillId="5" borderId="80" xfId="3" applyFont="1" applyFill="1" applyBorder="1" applyAlignment="1" applyProtection="1">
      <alignment horizontal="right" vertical="center"/>
    </xf>
    <xf numFmtId="0" fontId="69" fillId="5" borderId="82" xfId="3" applyFont="1" applyFill="1" applyBorder="1" applyAlignment="1">
      <alignment horizontal="right" vertical="center"/>
    </xf>
    <xf numFmtId="0" fontId="69" fillId="0" borderId="82" xfId="3" applyFont="1" applyBorder="1" applyAlignment="1" applyProtection="1">
      <alignment horizontal="left" vertical="center" wrapText="1" indent="1"/>
      <protection locked="0"/>
    </xf>
    <xf numFmtId="0" fontId="69" fillId="0" borderId="81" xfId="3" applyFont="1" applyBorder="1" applyAlignment="1" applyProtection="1">
      <alignment horizontal="left" vertical="center" wrapText="1" indent="1"/>
      <protection locked="0"/>
    </xf>
    <xf numFmtId="0" fontId="68" fillId="5" borderId="93" xfId="3" applyFont="1" applyFill="1" applyBorder="1" applyAlignment="1" applyProtection="1">
      <alignment horizontal="right" vertical="center"/>
    </xf>
    <xf numFmtId="0" fontId="69" fillId="5" borderId="92" xfId="3" applyFont="1" applyFill="1" applyBorder="1" applyAlignment="1">
      <alignment horizontal="right" vertical="center"/>
    </xf>
    <xf numFmtId="165" fontId="69" fillId="0" borderId="92" xfId="3" applyNumberFormat="1" applyFont="1" applyBorder="1" applyAlignment="1" applyProtection="1">
      <alignment horizontal="left" vertical="center" wrapText="1" indent="1"/>
      <protection locked="0"/>
    </xf>
    <xf numFmtId="0" fontId="0" fillId="0" borderId="92" xfId="0" applyBorder="1" applyAlignment="1">
      <alignment horizontal="left" vertical="center" wrapText="1" indent="1"/>
    </xf>
    <xf numFmtId="0" fontId="0" fillId="0" borderId="90" xfId="0" applyBorder="1" applyAlignment="1">
      <alignment horizontal="left" vertical="center" wrapText="1" indent="1"/>
    </xf>
    <xf numFmtId="0" fontId="72" fillId="4" borderId="80" xfId="3" applyNumberFormat="1" applyFont="1" applyFill="1" applyBorder="1" applyAlignment="1" applyProtection="1">
      <alignment horizontal="center" vertical="center"/>
      <protection locked="0"/>
    </xf>
    <xf numFmtId="0" fontId="72" fillId="4" borderId="81" xfId="3" applyNumberFormat="1" applyFont="1" applyFill="1" applyBorder="1" applyAlignment="1" applyProtection="1">
      <alignment horizontal="center" vertical="center"/>
      <protection locked="0"/>
    </xf>
    <xf numFmtId="0" fontId="72" fillId="4" borderId="91" xfId="3" applyNumberFormat="1" applyFont="1" applyFill="1" applyBorder="1" applyAlignment="1" applyProtection="1">
      <alignment horizontal="center" vertical="center"/>
      <protection locked="0"/>
    </xf>
    <xf numFmtId="0" fontId="72" fillId="4" borderId="88" xfId="3" applyNumberFormat="1" applyFont="1" applyFill="1" applyBorder="1" applyAlignment="1" applyProtection="1">
      <alignment horizontal="center" vertical="center"/>
      <protection locked="0"/>
    </xf>
    <xf numFmtId="0" fontId="72" fillId="5" borderId="91" xfId="3" applyNumberFormat="1" applyFont="1" applyFill="1" applyBorder="1" applyAlignment="1" applyProtection="1">
      <alignment horizontal="center" vertical="center"/>
      <protection locked="0"/>
    </xf>
    <xf numFmtId="0" fontId="72" fillId="5" borderId="88" xfId="3" applyNumberFormat="1" applyFont="1" applyFill="1" applyBorder="1" applyAlignment="1" applyProtection="1">
      <alignment horizontal="center" vertical="center"/>
      <protection locked="0"/>
    </xf>
    <xf numFmtId="0" fontId="69" fillId="5" borderId="91" xfId="3" applyNumberFormat="1" applyFont="1" applyFill="1" applyBorder="1" applyAlignment="1" applyProtection="1">
      <alignment horizontal="center" vertical="center"/>
      <protection locked="0"/>
    </xf>
    <xf numFmtId="0" fontId="69" fillId="5" borderId="88" xfId="3" applyNumberFormat="1" applyFont="1" applyFill="1" applyBorder="1" applyAlignment="1" applyProtection="1">
      <alignment horizontal="center" vertical="center"/>
      <protection locked="0"/>
    </xf>
    <xf numFmtId="0" fontId="72" fillId="4" borderId="93" xfId="3" applyNumberFormat="1" applyFont="1" applyFill="1" applyBorder="1" applyAlignment="1" applyProtection="1">
      <alignment horizontal="center" vertical="center"/>
      <protection locked="0"/>
    </xf>
    <xf numFmtId="0" fontId="72" fillId="4" borderId="90" xfId="3" applyNumberFormat="1" applyFont="1" applyFill="1" applyBorder="1" applyAlignment="1" applyProtection="1">
      <alignment horizontal="center" vertical="center"/>
      <protection locked="0"/>
    </xf>
    <xf numFmtId="0" fontId="69" fillId="4" borderId="93" xfId="3" applyNumberFormat="1" applyFont="1" applyFill="1" applyBorder="1" applyAlignment="1" applyProtection="1">
      <alignment horizontal="center" vertical="center"/>
      <protection locked="0"/>
    </xf>
    <xf numFmtId="0" fontId="69" fillId="4" borderId="90" xfId="3" applyNumberFormat="1" applyFont="1" applyFill="1" applyBorder="1" applyAlignment="1" applyProtection="1">
      <alignment horizontal="center" vertical="center"/>
      <protection locked="0"/>
    </xf>
    <xf numFmtId="0" fontId="69" fillId="5" borderId="93" xfId="3" applyNumberFormat="1" applyFont="1" applyFill="1" applyBorder="1" applyAlignment="1" applyProtection="1">
      <alignment horizontal="center" vertical="center"/>
      <protection locked="0"/>
    </xf>
    <xf numFmtId="0" fontId="69" fillId="5" borderId="90" xfId="3" applyNumberFormat="1" applyFont="1" applyFill="1" applyBorder="1" applyAlignment="1" applyProtection="1">
      <alignment horizontal="center" vertical="center"/>
      <protection locked="0"/>
    </xf>
    <xf numFmtId="0" fontId="72" fillId="5" borderId="93" xfId="3" applyNumberFormat="1" applyFont="1" applyFill="1" applyBorder="1" applyAlignment="1" applyProtection="1">
      <alignment horizontal="center" vertical="center"/>
      <protection locked="0"/>
    </xf>
    <xf numFmtId="0" fontId="72" fillId="5" borderId="9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</cellXfs>
  <cellStyles count="6">
    <cellStyle name="Lien hypertexte" xfId="1" builtinId="8"/>
    <cellStyle name="Normal" xfId="0" builtinId="0"/>
    <cellStyle name="Normal 2" xfId="2"/>
    <cellStyle name="Normal 3" xfId="3"/>
    <cellStyle name="Normal_Bordereau de délivrance" xfId="4"/>
    <cellStyle name="Pourcentage" xfId="5" builtinId="5"/>
  </cellStyles>
  <dxfs count="39">
    <dxf>
      <fill>
        <patternFill>
          <bgColor theme="0"/>
        </patternFill>
      </fill>
      <border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rgb="FFE6FFFF"/>
      </font>
      <fill>
        <patternFill>
          <bgColor rgb="FFE6FFFF"/>
        </patternFill>
      </fill>
    </dxf>
    <dxf>
      <font>
        <b/>
        <i val="0"/>
        <color rgb="FFFF0000"/>
      </font>
    </dxf>
    <dxf>
      <font>
        <color rgb="FF002060"/>
      </font>
      <fill>
        <patternFill>
          <bgColor rgb="FFE8FFFF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2060"/>
      </font>
      <fill>
        <patternFill>
          <bgColor rgb="FFE6FFFF"/>
        </patternFill>
      </fill>
    </dxf>
    <dxf>
      <font>
        <b/>
        <i val="0"/>
        <color rgb="FFFF0000"/>
      </font>
    </dxf>
    <dxf>
      <font>
        <b/>
        <i val="0"/>
        <color rgb="FF002060"/>
      </font>
      <fill>
        <patternFill>
          <bgColor rgb="FFFFFF00"/>
        </patternFill>
      </fill>
    </dxf>
    <dxf>
      <fill>
        <patternFill>
          <bgColor theme="0"/>
        </patternFill>
      </fill>
      <border>
        <right/>
        <bottom/>
      </border>
    </dxf>
    <dxf>
      <font>
        <color rgb="FFE6FFFF"/>
      </font>
      <fill>
        <patternFill>
          <bgColor rgb="FFE6FFFF"/>
        </patternFill>
      </fill>
    </dxf>
    <dxf>
      <font>
        <b/>
        <i val="0"/>
        <color rgb="FFFF0000"/>
      </font>
    </dxf>
    <dxf>
      <font>
        <color rgb="FF002060"/>
      </font>
      <fill>
        <patternFill>
          <bgColor rgb="FFE8FFFF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2060"/>
      </font>
      <fill>
        <patternFill>
          <bgColor rgb="FFE6FFFF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ill>
        <patternFill>
          <bgColor theme="0"/>
        </patternFill>
      </fill>
      <border>
        <right/>
        <bottom/>
      </border>
    </dxf>
    <dxf>
      <font>
        <color rgb="FFE6FFFF"/>
      </font>
      <fill>
        <patternFill>
          <bgColor rgb="FFE6FFFF"/>
        </patternFill>
      </fill>
    </dxf>
    <dxf>
      <font>
        <b/>
        <i val="0"/>
        <color rgb="FFFF0000"/>
      </font>
    </dxf>
    <dxf>
      <font>
        <color rgb="FF002060"/>
      </font>
      <fill>
        <patternFill>
          <bgColor rgb="FFE8FFFF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2060"/>
      </font>
      <fill>
        <patternFill>
          <bgColor rgb="FFE6FFFF"/>
        </patternFill>
      </fill>
    </dxf>
    <dxf>
      <font>
        <b/>
        <i val="0"/>
        <color rgb="FFFF0000"/>
      </font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FF66"/>
      </font>
    </dxf>
    <dxf>
      <font>
        <b/>
        <i val="0"/>
        <color rgb="FFFF0000"/>
      </font>
    </dxf>
    <dxf>
      <font>
        <color theme="0"/>
      </font>
    </dxf>
    <dxf>
      <font>
        <b val="0"/>
        <i val="0"/>
        <strike val="0"/>
        <color rgb="FFFF000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171454</xdr:colOff>
      <xdr:row>0</xdr:row>
      <xdr:rowOff>133350</xdr:rowOff>
    </xdr:from>
    <xdr:to>
      <xdr:col>13</xdr:col>
      <xdr:colOff>311948</xdr:colOff>
      <xdr:row>16</xdr:row>
      <xdr:rowOff>154781</xdr:rowOff>
    </xdr:to>
    <xdr:sp macro="" textlink="">
      <xdr:nvSpPr>
        <xdr:cNvPr id="5" name="ZoneTexte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14954" y="133350"/>
          <a:ext cx="6105525" cy="2688431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8"/>
            </a:srgbClr>
          </a:outerShdw>
        </a:effectLst>
        <a:extLst/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Avant l'examen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Les organisateurs doivent demander aux candidats tous les documents nécessaires.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 délégué CTR contrôle minutieusement la complétude des documents et la pertinence des infos saisies avant les épreuves.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•  Vérifie le nom, prenom, adresse, date de naissance, n° licence à jour.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•  Si accès à la base de données nationale, vérifier directement si diplôme enregistré. </a:t>
          </a:r>
        </a:p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Après examen :</a:t>
          </a:r>
          <a:endParaRPr lang="fr-FR" sz="14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 fichier est renvoyé sous format excel pour la saisie à la CTR et en PDF signé pour vérification et archivage.</a:t>
          </a:r>
        </a:p>
      </xdr:txBody>
    </xdr:sp>
    <xdr:clientData/>
  </xdr:twoCellAnchor>
  <xdr:twoCellAnchor editAs="oneCell">
    <xdr:from>
      <xdr:col>5</xdr:col>
      <xdr:colOff>209554</xdr:colOff>
      <xdr:row>18</xdr:row>
      <xdr:rowOff>95249</xdr:rowOff>
    </xdr:from>
    <xdr:to>
      <xdr:col>13</xdr:col>
      <xdr:colOff>350048</xdr:colOff>
      <xdr:row>47</xdr:row>
      <xdr:rowOff>84666</xdr:rowOff>
    </xdr:to>
    <xdr:sp macro="" textlink="">
      <xdr:nvSpPr>
        <xdr:cNvPr id="7" name="ZoneTexte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469471" y="2995082"/>
          <a:ext cx="6098910" cy="4656667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8"/>
            </a:srgbClr>
          </a:outerShdw>
        </a:effectLst>
        <a:extLst/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Bordereaux de notes des examens Moniteur Fédéral 1.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Calibri"/>
            </a:rPr>
            <a:t>1-</a:t>
          </a: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 Veuillez renseigner les cellules jaunes de la page Jury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 Les cellules D15 à D18 seront automatiquement reportées sur les pages suivantes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Calibri"/>
            </a:rPr>
            <a:t>2-</a:t>
          </a:r>
          <a:r>
            <a:rPr lang="fr-FR" sz="1400" b="0" i="0" u="none" strike="noStrike" baseline="0">
              <a:solidFill>
                <a:srgbClr val="0000FF"/>
              </a:solidFill>
              <a:latin typeface="+mn-lt"/>
            </a:rPr>
            <a:t> Veuillez renseigner les numéro de licence, Prénoms, Noms et Niveau d’encadrement des membres du jury. Ces informations sont automatiquement reportées sur les pages suivantes. 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FF"/>
              </a:solidFill>
              <a:latin typeface="+mn-lt"/>
            </a:rPr>
            <a:t>(Le numéro de licence est réparti sur deux colonnes. La première renseigne l’année de la première licence et la seconde est le numéro à 6 chiffres de la licence FFESSM - aide à la saisie sur la base nationale qui n'accepte que les 6 chiffres)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+mn-lt"/>
          </a:endParaRP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Calibri"/>
            </a:rPr>
            <a:t>3-</a:t>
          </a: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 Veuillez renseigner sur la page Bordereaux Délivrance 1, les informations relatives aux candidats. Les informations utiles sont automatiquement reportées sur les bordereaux de notes.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C00000"/>
              </a:solidFill>
              <a:latin typeface="+mn-lt"/>
            </a:rPr>
            <a:t>4-</a:t>
          </a:r>
          <a:r>
            <a:rPr lang="fr-FR" sz="1400" b="0" i="0" u="none" strike="noStrike" baseline="0">
              <a:solidFill>
                <a:srgbClr val="C00000"/>
              </a:solidFill>
              <a:latin typeface="+mn-lt"/>
            </a:rPr>
            <a:t> </a:t>
          </a:r>
          <a:r>
            <a:rPr lang="fr-FR" sz="1400" b="1" i="0" u="sng" strike="noStrike" baseline="0">
              <a:solidFill>
                <a:srgbClr val="C00000"/>
              </a:solidFill>
              <a:latin typeface="+mn-lt"/>
            </a:rPr>
            <a:t>Avant la délibération du JURY</a:t>
          </a:r>
          <a:r>
            <a:rPr lang="fr-FR" sz="1400" b="0" i="0" u="none" strike="noStrike" baseline="0">
              <a:solidFill>
                <a:srgbClr val="C00000"/>
              </a:solidFill>
              <a:latin typeface="+mn-lt"/>
            </a:rPr>
            <a:t>, le président du Jury renseigne les Numéros des diplômes disponibles pour cette session dans le champ prévu à cet effet </a:t>
          </a:r>
          <a:r>
            <a:rPr lang="fr-FR" sz="1200" b="0" i="1" u="none" strike="noStrike" baseline="0">
              <a:solidFill>
                <a:srgbClr val="C00000"/>
              </a:solidFill>
              <a:latin typeface="+mn-lt"/>
            </a:rPr>
            <a:t>(un contrôle sur l'unicité du numéro saisi est réalisé dans la colonne de droite pour éviter les doublons)</a:t>
          </a:r>
          <a:r>
            <a:rPr lang="fr-FR" sz="1400" b="0" i="0" u="none" strike="noStrike" baseline="0">
              <a:solidFill>
                <a:srgbClr val="C00000"/>
              </a:solidFill>
              <a:latin typeface="+mn-lt"/>
            </a:rPr>
            <a:t>.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C00000"/>
            </a:solidFill>
            <a:latin typeface="+mn-lt"/>
          </a:endParaRP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Calibri"/>
            </a:rPr>
            <a:t>5-</a:t>
          </a: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 Sur les Bordereaux de Notes, 1a 1b saisir uniquement les notes. (cellules jaunes)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FF"/>
              </a:solidFill>
              <a:latin typeface="Calibri"/>
            </a:rPr>
            <a:t>NB</a:t>
          </a:r>
          <a:r>
            <a:rPr lang="fr-FR" sz="1200" b="0" i="1" u="none" strike="noStrike" baseline="0">
              <a:solidFill>
                <a:srgbClr val="0000FF"/>
              </a:solidFill>
              <a:latin typeface="Calibri"/>
            </a:rPr>
            <a:t>: hormis les cellules modifiables, toutes les cellules sont protégées en écriture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0000FF"/>
              </a:solidFill>
              <a:latin typeface="+mn-lt"/>
            </a:rPr>
            <a:t>Les notes des candidats ne doivent pas comporter de virgule.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38100</xdr:rowOff>
    </xdr:from>
    <xdr:to>
      <xdr:col>3</xdr:col>
      <xdr:colOff>542925</xdr:colOff>
      <xdr:row>13</xdr:row>
      <xdr:rowOff>47625</xdr:rowOff>
    </xdr:to>
    <xdr:pic>
      <xdr:nvPicPr>
        <xdr:cNvPr id="3075" name="Image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279082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6</xdr:col>
      <xdr:colOff>19050</xdr:colOff>
      <xdr:row>0</xdr:row>
      <xdr:rowOff>0</xdr:rowOff>
    </xdr:to>
    <xdr:pic>
      <xdr:nvPicPr>
        <xdr:cNvPr id="2056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371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1314450</xdr:colOff>
      <xdr:row>6</xdr:row>
      <xdr:rowOff>142875</xdr:rowOff>
    </xdr:to>
    <xdr:pic>
      <xdr:nvPicPr>
        <xdr:cNvPr id="2057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861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18</xdr:row>
      <xdr:rowOff>28575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6267450" y="4324350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18</xdr:row>
      <xdr:rowOff>28575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14154150" y="4324350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17</xdr:row>
      <xdr:rowOff>28575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>
          <a:off x="6267450" y="4048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17</xdr:row>
      <xdr:rowOff>28575</xdr:rowOff>
    </xdr:to>
    <xdr:sp macro="" textlink="">
      <xdr:nvSpPr>
        <xdr:cNvPr id="4100" name="Line 2"/>
        <xdr:cNvSpPr>
          <a:spLocks noChangeShapeType="1"/>
        </xdr:cNvSpPr>
      </xdr:nvSpPr>
      <xdr:spPr bwMode="auto">
        <a:xfrm>
          <a:off x="14154150" y="4048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3</xdr:row>
      <xdr:rowOff>95250</xdr:rowOff>
    </xdr:to>
    <xdr:pic>
      <xdr:nvPicPr>
        <xdr:cNvPr id="4101" name="Imag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671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18</xdr:row>
      <xdr:rowOff>28575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267450" y="4324350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18</xdr:row>
      <xdr:rowOff>28575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14154150" y="4324350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17</xdr:row>
      <xdr:rowOff>28575</xdr:rowOff>
    </xdr:to>
    <xdr:sp macro="" textlink="">
      <xdr:nvSpPr>
        <xdr:cNvPr id="5123" name="Line 1"/>
        <xdr:cNvSpPr>
          <a:spLocks noChangeShapeType="1"/>
        </xdr:cNvSpPr>
      </xdr:nvSpPr>
      <xdr:spPr bwMode="auto">
        <a:xfrm>
          <a:off x="6267450" y="4048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17</xdr:row>
      <xdr:rowOff>28575</xdr:rowOff>
    </xdr:to>
    <xdr:sp macro="" textlink="">
      <xdr:nvSpPr>
        <xdr:cNvPr id="5124" name="Line 2"/>
        <xdr:cNvSpPr>
          <a:spLocks noChangeShapeType="1"/>
        </xdr:cNvSpPr>
      </xdr:nvSpPr>
      <xdr:spPr bwMode="auto">
        <a:xfrm>
          <a:off x="14154150" y="4048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3</xdr:row>
      <xdr:rowOff>95250</xdr:rowOff>
    </xdr:to>
    <xdr:pic>
      <xdr:nvPicPr>
        <xdr:cNvPr id="5125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671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0</xdr:rowOff>
    </xdr:from>
    <xdr:to>
      <xdr:col>7</xdr:col>
      <xdr:colOff>1209675</xdr:colOff>
      <xdr:row>6</xdr:row>
      <xdr:rowOff>142875</xdr:rowOff>
    </xdr:to>
    <xdr:pic>
      <xdr:nvPicPr>
        <xdr:cNvPr id="6145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0"/>
          <a:ext cx="36671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1</xdr:col>
      <xdr:colOff>1657350</xdr:colOff>
      <xdr:row>6</xdr:row>
      <xdr:rowOff>85725</xdr:rowOff>
    </xdr:to>
    <xdr:pic>
      <xdr:nvPicPr>
        <xdr:cNvPr id="7169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266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ERTINE/Downloads/2019-04_Bordereau_notes_examen_MF1_CTR-AURA_abe_v2%20-%20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y"/>
      <sheetName val="Bordereaux Délivrance 1"/>
      <sheetName val="Bordereau Notes n°1a"/>
      <sheetName val="Bordereau Notes n°1b"/>
      <sheetName val="Bordereau Réception n°1"/>
      <sheetName val="MF1 indexé"/>
      <sheetName val="MF1"/>
      <sheetName val="Clés"/>
    </sheetNames>
    <sheetDataSet>
      <sheetData sheetId="0" refreshError="1"/>
      <sheetData sheetId="1" refreshError="1"/>
      <sheetData sheetId="2">
        <row r="22">
          <cell r="D22">
            <v>175</v>
          </cell>
          <cell r="F22">
            <v>207</v>
          </cell>
          <cell r="H22">
            <v>171</v>
          </cell>
          <cell r="J22">
            <v>178</v>
          </cell>
          <cell r="L22">
            <v>0</v>
          </cell>
          <cell r="N22">
            <v>0</v>
          </cell>
          <cell r="P22">
            <v>170</v>
          </cell>
          <cell r="R22">
            <v>184</v>
          </cell>
          <cell r="T22">
            <v>196</v>
          </cell>
          <cell r="V22">
            <v>194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178</v>
          </cell>
          <cell r="AF22">
            <v>0</v>
          </cell>
          <cell r="AG22">
            <v>203</v>
          </cell>
          <cell r="AH22">
            <v>0</v>
          </cell>
          <cell r="AI22">
            <v>0</v>
          </cell>
          <cell r="AJ22">
            <v>0</v>
          </cell>
          <cell r="AK22">
            <v>170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showZeros="0" tabSelected="1" topLeftCell="A16" zoomScale="90" zoomScaleNormal="90" zoomScaleSheetLayoutView="80" workbookViewId="0">
      <selection activeCell="P10" sqref="P10"/>
    </sheetView>
  </sheetViews>
  <sheetFormatPr baseColWidth="10" defaultColWidth="11.42578125" defaultRowHeight="12.75"/>
  <cols>
    <col min="1" max="1" width="16.140625" bestFit="1" customWidth="1"/>
    <col min="2" max="2" width="8.5703125" customWidth="1"/>
    <col min="3" max="3" width="10" customWidth="1"/>
    <col min="4" max="4" width="30.28515625" customWidth="1"/>
    <col min="5" max="5" width="13.85546875" customWidth="1"/>
    <col min="6" max="6" width="9.42578125" customWidth="1"/>
    <col min="14" max="14" width="8.140625" customWidth="1"/>
    <col min="15" max="15" width="3.42578125" style="121" customWidth="1"/>
    <col min="16" max="16" width="15.7109375" customWidth="1"/>
    <col min="17" max="17" width="7" style="1" customWidth="1"/>
  </cols>
  <sheetData>
    <row r="1" spans="1:17" ht="13.5" thickBot="1">
      <c r="P1" s="22">
        <f>SUBTOTAL(3,P7:P31)</f>
        <v>0</v>
      </c>
    </row>
    <row r="2" spans="1:17" ht="13.5" thickTop="1">
      <c r="P2" s="294" t="s">
        <v>57</v>
      </c>
      <c r="Q2" s="291" t="s">
        <v>84</v>
      </c>
    </row>
    <row r="3" spans="1:17">
      <c r="P3" s="295"/>
      <c r="Q3" s="291"/>
    </row>
    <row r="4" spans="1:17">
      <c r="P4" s="295"/>
      <c r="Q4" s="291"/>
    </row>
    <row r="5" spans="1:17">
      <c r="P5" s="295"/>
      <c r="Q5" s="291"/>
    </row>
    <row r="6" spans="1:17" ht="13.5" thickBot="1">
      <c r="P6" s="296"/>
      <c r="Q6" s="291"/>
    </row>
    <row r="7" spans="1:17" ht="13.5" thickTop="1">
      <c r="O7" s="122" t="s">
        <v>58</v>
      </c>
      <c r="P7" s="289"/>
      <c r="Q7" s="1">
        <f>COUNTIF($P$7:$P$27,P7)</f>
        <v>0</v>
      </c>
    </row>
    <row r="8" spans="1:17">
      <c r="O8" s="122" t="s">
        <v>61</v>
      </c>
      <c r="P8" s="290"/>
      <c r="Q8" s="1">
        <f t="shared" ref="Q8:Q31" si="0">COUNTIF($P$7:$P$27,P8)</f>
        <v>0</v>
      </c>
    </row>
    <row r="9" spans="1:17">
      <c r="O9" s="122" t="s">
        <v>62</v>
      </c>
      <c r="P9" s="290"/>
      <c r="Q9" s="1">
        <f t="shared" si="0"/>
        <v>0</v>
      </c>
    </row>
    <row r="10" spans="1:17">
      <c r="O10" s="122" t="s">
        <v>63</v>
      </c>
      <c r="P10" s="290"/>
      <c r="Q10" s="1">
        <f t="shared" si="0"/>
        <v>0</v>
      </c>
    </row>
    <row r="11" spans="1:17">
      <c r="O11" s="122" t="s">
        <v>64</v>
      </c>
      <c r="P11" s="290"/>
      <c r="Q11" s="1">
        <f t="shared" si="0"/>
        <v>0</v>
      </c>
    </row>
    <row r="12" spans="1:17">
      <c r="O12" s="122" t="s">
        <v>65</v>
      </c>
      <c r="P12" s="290"/>
      <c r="Q12" s="1">
        <f t="shared" si="0"/>
        <v>0</v>
      </c>
    </row>
    <row r="13" spans="1:17">
      <c r="O13" s="122" t="s">
        <v>66</v>
      </c>
      <c r="P13" s="290"/>
      <c r="Q13" s="1">
        <f t="shared" si="0"/>
        <v>0</v>
      </c>
    </row>
    <row r="14" spans="1:17">
      <c r="O14" s="122" t="s">
        <v>67</v>
      </c>
      <c r="P14" s="290"/>
      <c r="Q14" s="1">
        <f t="shared" si="0"/>
        <v>0</v>
      </c>
    </row>
    <row r="15" spans="1:17">
      <c r="A15" s="293" t="s">
        <v>35</v>
      </c>
      <c r="B15" s="293"/>
      <c r="C15" s="293"/>
      <c r="D15" s="104"/>
      <c r="O15" s="122" t="s">
        <v>68</v>
      </c>
      <c r="P15" s="290"/>
      <c r="Q15" s="1">
        <f t="shared" si="0"/>
        <v>0</v>
      </c>
    </row>
    <row r="16" spans="1:17">
      <c r="A16" s="293" t="s">
        <v>36</v>
      </c>
      <c r="B16" s="293"/>
      <c r="C16" s="293"/>
      <c r="D16" s="105"/>
      <c r="O16" s="122" t="s">
        <v>69</v>
      </c>
      <c r="P16" s="290"/>
      <c r="Q16" s="1">
        <f t="shared" si="0"/>
        <v>0</v>
      </c>
    </row>
    <row r="17" spans="1:17">
      <c r="A17" s="293" t="s">
        <v>34</v>
      </c>
      <c r="B17" s="293"/>
      <c r="C17" s="293"/>
      <c r="D17" s="105"/>
      <c r="O17" s="122" t="s">
        <v>59</v>
      </c>
      <c r="P17" s="290"/>
      <c r="Q17" s="1">
        <f t="shared" si="0"/>
        <v>0</v>
      </c>
    </row>
    <row r="18" spans="1:17">
      <c r="A18" s="293" t="s">
        <v>136</v>
      </c>
      <c r="B18" s="293"/>
      <c r="C18" s="293"/>
      <c r="D18" s="19" t="s">
        <v>43</v>
      </c>
      <c r="E18" s="19"/>
      <c r="O18" s="122" t="s">
        <v>70</v>
      </c>
      <c r="P18" s="290"/>
      <c r="Q18" s="1">
        <f t="shared" si="0"/>
        <v>0</v>
      </c>
    </row>
    <row r="19" spans="1:17">
      <c r="A19" s="1"/>
      <c r="B19" s="1"/>
      <c r="C19" s="1"/>
      <c r="D19" s="19"/>
      <c r="E19" s="19"/>
      <c r="O19" s="122" t="s">
        <v>71</v>
      </c>
      <c r="P19" s="290"/>
      <c r="Q19" s="1">
        <f t="shared" si="0"/>
        <v>0</v>
      </c>
    </row>
    <row r="20" spans="1:17">
      <c r="A20" s="1"/>
      <c r="B20" s="1"/>
      <c r="C20" s="1"/>
      <c r="D20" s="19"/>
      <c r="E20" s="19"/>
      <c r="O20" s="122" t="s">
        <v>72</v>
      </c>
      <c r="P20" s="290"/>
      <c r="Q20" s="1">
        <f t="shared" si="0"/>
        <v>0</v>
      </c>
    </row>
    <row r="21" spans="1:17">
      <c r="O21" s="122" t="s">
        <v>73</v>
      </c>
      <c r="P21" s="290"/>
      <c r="Q21" s="1">
        <f t="shared" si="0"/>
        <v>0</v>
      </c>
    </row>
    <row r="22" spans="1:17" ht="13.5" thickBot="1">
      <c r="O22" s="122" t="s">
        <v>74</v>
      </c>
      <c r="P22" s="290"/>
      <c r="Q22" s="1">
        <f t="shared" si="0"/>
        <v>0</v>
      </c>
    </row>
    <row r="23" spans="1:17" ht="13.5" thickTop="1">
      <c r="A23" s="28" t="s">
        <v>31</v>
      </c>
      <c r="B23" s="292" t="s">
        <v>23</v>
      </c>
      <c r="C23" s="292"/>
      <c r="D23" s="28" t="s">
        <v>47</v>
      </c>
      <c r="E23" s="292" t="s">
        <v>46</v>
      </c>
      <c r="O23" s="122" t="s">
        <v>75</v>
      </c>
      <c r="P23" s="290"/>
      <c r="Q23" s="1">
        <f t="shared" si="0"/>
        <v>0</v>
      </c>
    </row>
    <row r="24" spans="1:17" ht="13.5" thickBot="1">
      <c r="A24" s="27"/>
      <c r="B24" s="29" t="s">
        <v>24</v>
      </c>
      <c r="C24" s="29" t="s">
        <v>25</v>
      </c>
      <c r="D24" s="30" t="s">
        <v>48</v>
      </c>
      <c r="E24" s="297"/>
      <c r="O24" s="122" t="s">
        <v>76</v>
      </c>
      <c r="P24" s="290"/>
      <c r="Q24" s="1">
        <f t="shared" si="0"/>
        <v>0</v>
      </c>
    </row>
    <row r="25" spans="1:17" ht="13.5" thickTop="1">
      <c r="A25" s="163" t="s">
        <v>32</v>
      </c>
      <c r="B25" s="168"/>
      <c r="C25" s="185"/>
      <c r="D25" s="169"/>
      <c r="E25" s="169"/>
      <c r="O25" s="122" t="s">
        <v>77</v>
      </c>
      <c r="P25" s="290"/>
      <c r="Q25" s="1">
        <f t="shared" si="0"/>
        <v>0</v>
      </c>
    </row>
    <row r="26" spans="1:17">
      <c r="A26" s="164" t="s">
        <v>33</v>
      </c>
      <c r="B26" s="170"/>
      <c r="C26" s="186"/>
      <c r="D26" s="171"/>
      <c r="E26" s="171"/>
      <c r="O26" s="122" t="s">
        <v>78</v>
      </c>
      <c r="P26" s="290"/>
      <c r="Q26" s="1">
        <f t="shared" si="0"/>
        <v>0</v>
      </c>
    </row>
    <row r="27" spans="1:17">
      <c r="A27" s="164" t="s">
        <v>2</v>
      </c>
      <c r="B27" s="170"/>
      <c r="C27" s="186"/>
      <c r="D27" s="171"/>
      <c r="E27" s="171"/>
      <c r="O27" s="122" t="s">
        <v>60</v>
      </c>
      <c r="P27" s="290"/>
      <c r="Q27" s="1">
        <f t="shared" si="0"/>
        <v>0</v>
      </c>
    </row>
    <row r="28" spans="1:17">
      <c r="A28" s="164" t="s">
        <v>3</v>
      </c>
      <c r="B28" s="170"/>
      <c r="C28" s="186"/>
      <c r="D28" s="171"/>
      <c r="E28" s="171"/>
      <c r="O28" s="122" t="s">
        <v>79</v>
      </c>
      <c r="P28" s="290"/>
      <c r="Q28" s="1">
        <f t="shared" si="0"/>
        <v>0</v>
      </c>
    </row>
    <row r="29" spans="1:17">
      <c r="A29" s="164" t="s">
        <v>4</v>
      </c>
      <c r="B29" s="170"/>
      <c r="C29" s="186"/>
      <c r="D29" s="171"/>
      <c r="E29" s="171"/>
      <c r="O29" s="122" t="s">
        <v>80</v>
      </c>
      <c r="P29" s="290"/>
      <c r="Q29" s="1">
        <f t="shared" si="0"/>
        <v>0</v>
      </c>
    </row>
    <row r="30" spans="1:17">
      <c r="A30" s="164" t="s">
        <v>5</v>
      </c>
      <c r="B30" s="170"/>
      <c r="C30" s="186"/>
      <c r="D30" s="171"/>
      <c r="E30" s="171"/>
      <c r="O30" s="122" t="s">
        <v>81</v>
      </c>
      <c r="P30" s="290"/>
      <c r="Q30" s="1">
        <f t="shared" si="0"/>
        <v>0</v>
      </c>
    </row>
    <row r="31" spans="1:17">
      <c r="A31" s="164" t="s">
        <v>6</v>
      </c>
      <c r="B31" s="170"/>
      <c r="C31" s="186"/>
      <c r="D31" s="171"/>
      <c r="E31" s="171"/>
      <c r="O31" s="122" t="s">
        <v>82</v>
      </c>
      <c r="P31" s="290"/>
      <c r="Q31" s="1">
        <f t="shared" si="0"/>
        <v>0</v>
      </c>
    </row>
    <row r="32" spans="1:17">
      <c r="A32" s="164" t="s">
        <v>7</v>
      </c>
      <c r="B32" s="170"/>
      <c r="C32" s="186"/>
      <c r="D32" s="171"/>
      <c r="E32" s="171"/>
    </row>
    <row r="33" spans="1:5">
      <c r="A33" s="164" t="s">
        <v>8</v>
      </c>
      <c r="B33" s="170"/>
      <c r="C33" s="186"/>
      <c r="D33" s="171"/>
      <c r="E33" s="171"/>
    </row>
    <row r="34" spans="1:5">
      <c r="A34" s="165" t="s">
        <v>9</v>
      </c>
      <c r="B34" s="170"/>
      <c r="C34" s="186"/>
      <c r="D34" s="171"/>
      <c r="E34" s="171"/>
    </row>
    <row r="35" spans="1:5">
      <c r="A35" s="166" t="s">
        <v>44</v>
      </c>
      <c r="B35" s="170"/>
      <c r="C35" s="186"/>
      <c r="D35" s="171"/>
      <c r="E35" s="171"/>
    </row>
    <row r="36" spans="1:5">
      <c r="A36" s="164" t="s">
        <v>45</v>
      </c>
      <c r="B36" s="170"/>
      <c r="C36" s="186"/>
      <c r="D36" s="171"/>
      <c r="E36" s="171"/>
    </row>
    <row r="37" spans="1:5">
      <c r="A37" s="164" t="s">
        <v>49</v>
      </c>
      <c r="B37" s="170"/>
      <c r="C37" s="186"/>
      <c r="D37" s="171"/>
      <c r="E37" s="171"/>
    </row>
    <row r="38" spans="1:5" ht="13.5" thickBot="1">
      <c r="A38" s="167" t="s">
        <v>50</v>
      </c>
      <c r="B38" s="172"/>
      <c r="C38" s="187"/>
      <c r="D38" s="173"/>
      <c r="E38" s="173"/>
    </row>
    <row r="39" spans="1:5" ht="13.5" thickTop="1"/>
  </sheetData>
  <mergeCells count="8">
    <mergeCell ref="Q2:Q6"/>
    <mergeCell ref="B23:C23"/>
    <mergeCell ref="A15:C15"/>
    <mergeCell ref="A16:C16"/>
    <mergeCell ref="A17:C17"/>
    <mergeCell ref="P2:P6"/>
    <mergeCell ref="E23:E24"/>
    <mergeCell ref="A18:C18"/>
  </mergeCells>
  <phoneticPr fontId="10" type="noConversion"/>
  <conditionalFormatting sqref="P7:P31">
    <cfRule type="expression" dxfId="38" priority="3">
      <formula>$Q7&gt;1</formula>
    </cfRule>
  </conditionalFormatting>
  <conditionalFormatting sqref="Q7:Q31">
    <cfRule type="expression" dxfId="37" priority="1">
      <formula>$Q7=1</formula>
    </cfRule>
    <cfRule type="expression" dxfId="36" priority="2">
      <formula>$Q7&gt;1</formula>
    </cfRule>
  </conditionalFormatting>
  <printOptions horizontalCentered="1"/>
  <pageMargins left="0.47244094488188981" right="0.31496062992125984" top="0.74803149606299213" bottom="0.74803149606299213" header="0.31496062992125984" footer="0.31496062992125984"/>
  <pageSetup paperSize="9" scale="70" orientation="landscape" horizontalDpi="4294967292" verticalDpi="4294967292" r:id="rId1"/>
  <ignoredErrors>
    <ignoredError sqref="O7 O8:O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view="pageBreakPreview" topLeftCell="C1" zoomScale="90" zoomScaleNormal="100" zoomScaleSheetLayoutView="90" workbookViewId="0">
      <selection activeCell="D37" sqref="D37:L40"/>
    </sheetView>
  </sheetViews>
  <sheetFormatPr baseColWidth="10" defaultColWidth="11.42578125" defaultRowHeight="12.75"/>
  <cols>
    <col min="1" max="2" width="4.28515625" hidden="1" customWidth="1"/>
    <col min="3" max="3" width="4" customWidth="1"/>
    <col min="4" max="4" width="15.42578125" style="76" customWidth="1"/>
    <col min="5" max="5" width="6.42578125" customWidth="1"/>
    <col min="6" max="6" width="9.7109375" customWidth="1"/>
    <col min="7" max="7" width="26.7109375" customWidth="1"/>
    <col min="8" max="8" width="11.28515625" customWidth="1"/>
    <col min="9" max="9" width="43.85546875" customWidth="1"/>
    <col min="10" max="10" width="28.5703125" customWidth="1"/>
    <col min="11" max="11" width="11.42578125" customWidth="1"/>
    <col min="12" max="12" width="31.42578125" customWidth="1"/>
    <col min="13" max="13" width="10.7109375" customWidth="1"/>
    <col min="14" max="15" width="6.42578125" customWidth="1"/>
    <col min="17" max="17" width="11" bestFit="1" customWidth="1"/>
    <col min="18" max="19" width="8.28515625" customWidth="1"/>
    <col min="20" max="20" width="4.140625" customWidth="1"/>
    <col min="21" max="21" width="5.85546875" customWidth="1"/>
  </cols>
  <sheetData>
    <row r="1" spans="3:21">
      <c r="C1" s="311"/>
      <c r="D1" s="311"/>
      <c r="E1" s="311"/>
      <c r="F1" s="311"/>
      <c r="G1" s="311"/>
      <c r="H1" s="311"/>
    </row>
    <row r="2" spans="3:21" ht="18">
      <c r="C2" s="311"/>
      <c r="D2" s="311"/>
      <c r="E2" s="311"/>
      <c r="F2" s="311"/>
      <c r="G2" s="311"/>
      <c r="H2" s="311"/>
      <c r="I2" s="312" t="s">
        <v>10</v>
      </c>
      <c r="J2" s="312"/>
      <c r="K2" s="312"/>
      <c r="L2" s="312"/>
      <c r="P2" s="4"/>
      <c r="R2" s="4"/>
      <c r="S2" s="4"/>
    </row>
    <row r="3" spans="3:21">
      <c r="C3" s="311"/>
      <c r="D3" s="311"/>
      <c r="E3" s="311"/>
      <c r="F3" s="311"/>
      <c r="G3" s="311"/>
      <c r="H3" s="311"/>
      <c r="I3" s="311" t="s">
        <v>11</v>
      </c>
      <c r="J3" s="311"/>
      <c r="K3" s="311"/>
      <c r="L3" s="311"/>
    </row>
    <row r="4" spans="3:21" ht="27.75" customHeight="1">
      <c r="C4" s="311"/>
      <c r="D4" s="311"/>
      <c r="E4" s="311"/>
      <c r="F4" s="311"/>
      <c r="G4" s="311"/>
      <c r="H4" s="311"/>
      <c r="I4" s="313" t="s">
        <v>42</v>
      </c>
      <c r="J4" s="313"/>
      <c r="K4" s="313"/>
      <c r="L4" s="313"/>
      <c r="P4" s="4"/>
    </row>
    <row r="5" spans="3:21" ht="21" customHeight="1">
      <c r="C5" s="311"/>
      <c r="D5" s="311"/>
      <c r="E5" s="311"/>
      <c r="F5" s="311"/>
      <c r="G5" s="311"/>
      <c r="H5" s="311"/>
      <c r="I5" s="20"/>
      <c r="M5" s="18"/>
      <c r="N5" s="18"/>
      <c r="O5" s="18"/>
      <c r="P5" s="4"/>
      <c r="Q5" s="18"/>
    </row>
    <row r="6" spans="3:21" ht="29.25" customHeight="1">
      <c r="C6" s="300"/>
      <c r="D6" s="300"/>
      <c r="E6" s="300"/>
      <c r="F6" s="300"/>
      <c r="G6" s="300"/>
      <c r="H6" s="300"/>
      <c r="I6" s="301" t="str">
        <f ca="1">IF(Jury!$D$17="","",Jury!$D$17)</f>
        <v/>
      </c>
      <c r="J6" s="302"/>
      <c r="K6" s="302"/>
      <c r="L6" s="81" t="e">
        <f ca="1">IFERROR(YEAR(E9),"")</f>
        <v>#NAME?</v>
      </c>
      <c r="P6" s="4"/>
      <c r="R6" s="21"/>
      <c r="S6" s="21"/>
    </row>
    <row r="7" spans="3:21" ht="12.75" customHeight="1">
      <c r="G7" s="24"/>
      <c r="L7" s="19"/>
      <c r="R7" s="22"/>
      <c r="S7" s="22"/>
    </row>
    <row r="8" spans="3:21" s="3" customFormat="1" ht="15" customHeight="1">
      <c r="D8" s="77" t="s">
        <v>14</v>
      </c>
      <c r="E8" s="304" t="str">
        <f ca="1">IF(Jury!$D$16="","",Jury!$D$16)</f>
        <v/>
      </c>
      <c r="F8" s="304"/>
      <c r="G8" s="304"/>
      <c r="H8" s="309"/>
      <c r="I8" s="310"/>
      <c r="J8" s="306" t="s">
        <v>22</v>
      </c>
      <c r="K8" s="307">
        <f>COUNTIF(G14:G33,"*")</f>
        <v>0</v>
      </c>
      <c r="L8" s="72"/>
      <c r="R8" s="22"/>
      <c r="S8" s="22"/>
    </row>
    <row r="9" spans="3:21" s="3" customFormat="1" ht="15" customHeight="1">
      <c r="D9" s="77" t="s">
        <v>15</v>
      </c>
      <c r="E9" s="305" t="str">
        <f ca="1">IF(Jury!$D$15="","",Jury!$D$15)</f>
        <v/>
      </c>
      <c r="F9" s="305"/>
      <c r="G9" s="304"/>
      <c r="H9" s="309"/>
      <c r="I9" s="310"/>
      <c r="J9" s="306"/>
      <c r="K9" s="307"/>
    </row>
    <row r="10" spans="3:21" ht="12.75" customHeight="1" thickBot="1">
      <c r="D10" s="308"/>
      <c r="E10" s="308"/>
      <c r="F10" s="308"/>
      <c r="G10" s="308"/>
      <c r="H10" s="6"/>
      <c r="I10" s="6"/>
    </row>
    <row r="11" spans="3:21" ht="13.5" customHeight="1" thickBot="1">
      <c r="D11" s="78" t="str">
        <f>IF(G11&lt;&gt;"",IF(#REF!="RECALE","Echec",""),"")</f>
        <v/>
      </c>
      <c r="E11" s="7"/>
      <c r="F11" s="7"/>
      <c r="G11" s="7"/>
      <c r="M11" s="314" t="s">
        <v>90</v>
      </c>
      <c r="N11" s="316" t="s">
        <v>53</v>
      </c>
      <c r="O11" s="316" t="s">
        <v>54</v>
      </c>
      <c r="P11" s="339" t="s">
        <v>85</v>
      </c>
      <c r="Q11" s="328" t="s">
        <v>52</v>
      </c>
      <c r="R11" s="336" t="s">
        <v>83</v>
      </c>
      <c r="S11" s="125" t="s">
        <v>56</v>
      </c>
      <c r="T11" s="328" t="s">
        <v>55</v>
      </c>
      <c r="U11" s="329"/>
    </row>
    <row r="12" spans="3:21" ht="18.95" customHeight="1">
      <c r="D12" s="321" t="s">
        <v>26</v>
      </c>
      <c r="E12" s="298" t="s">
        <v>23</v>
      </c>
      <c r="F12" s="298"/>
      <c r="G12" s="25" t="s">
        <v>12</v>
      </c>
      <c r="H12" s="323" t="s">
        <v>16</v>
      </c>
      <c r="I12" s="325" t="s">
        <v>13</v>
      </c>
      <c r="J12" s="319" t="s">
        <v>17</v>
      </c>
      <c r="K12" s="319" t="s">
        <v>18</v>
      </c>
      <c r="L12" s="333" t="s">
        <v>19</v>
      </c>
      <c r="M12" s="315"/>
      <c r="N12" s="317"/>
      <c r="O12" s="317"/>
      <c r="P12" s="331"/>
      <c r="Q12" s="330"/>
      <c r="R12" s="337"/>
      <c r="S12" s="107" t="str">
        <f ca="1">Clés!$B$5</f>
        <v>Détruit</v>
      </c>
      <c r="T12" s="330"/>
      <c r="U12" s="331"/>
    </row>
    <row r="13" spans="3:21" ht="15.95" customHeight="1" thickBot="1">
      <c r="D13" s="322"/>
      <c r="E13" s="196" t="s">
        <v>24</v>
      </c>
      <c r="F13" s="70" t="s">
        <v>25</v>
      </c>
      <c r="G13" s="48" t="s">
        <v>41</v>
      </c>
      <c r="H13" s="324"/>
      <c r="I13" s="326"/>
      <c r="J13" s="320"/>
      <c r="K13" s="320"/>
      <c r="L13" s="334"/>
      <c r="M13" s="82">
        <f>COUNTIF(M14:M33,"REÇU")</f>
        <v>0</v>
      </c>
      <c r="N13" s="318"/>
      <c r="O13" s="318"/>
      <c r="P13" s="340"/>
      <c r="Q13" s="335"/>
      <c r="R13" s="338"/>
      <c r="S13" s="108"/>
      <c r="T13" s="106"/>
      <c r="U13" s="109">
        <f>COUNTIF(M14:M33,"REÇU")</f>
        <v>0</v>
      </c>
    </row>
    <row r="14" spans="3:21" ht="14.1" customHeight="1">
      <c r="C14" s="17">
        <v>1</v>
      </c>
      <c r="D14" s="201" t="str">
        <f ca="1">IF(G14="","",IF(M14=Clés!$B$3,Clés!$C$3,P14))</f>
        <v/>
      </c>
      <c r="E14" s="197"/>
      <c r="F14" s="174"/>
      <c r="G14" s="83"/>
      <c r="H14" s="84"/>
      <c r="I14" s="85"/>
      <c r="J14" s="86"/>
      <c r="K14" s="87"/>
      <c r="L14" s="88"/>
      <c r="M14" s="110" t="str">
        <f ca="1">'Bordereau Notes n°1a'!C6</f>
        <v/>
      </c>
      <c r="N14" s="111">
        <f ca="1">IF(M14=Clés!$B$4,C14,99)</f>
        <v>99</v>
      </c>
      <c r="O14" s="129">
        <f ca="1">RANK(N14,$N$14:$N$33,1)</f>
        <v>1</v>
      </c>
      <c r="P14" s="182" t="e">
        <f ca="1">IFERROR(IF(O14&gt;$M$13,"",IF(VLOOKUP(O14,$Q$14:$S$33,3,FALSE)=$S$12,VLOOKUP(U14,$Q$14:$R$33,2,FALSE),VLOOKUP(O14,$Q$14:$R$33,2,FALSE))),Clés!$B$6)</f>
        <v>#NAME?</v>
      </c>
      <c r="Q14" s="132" t="e">
        <f ca="1">IFERROR(RANK(R14,$R$14:$R$33,1),"")</f>
        <v>#NAME?</v>
      </c>
      <c r="R14" s="181" t="str">
        <f ca="1">IF(Jury!P7=0,"",Jury!P7)</f>
        <v/>
      </c>
      <c r="S14" s="128"/>
      <c r="T14" s="116">
        <f t="shared" ref="T14:T22" si="0">COUNTIF($R$14:$R$33,R14)</f>
        <v>20</v>
      </c>
      <c r="U14" s="117" t="e">
        <f t="shared" ref="U14:U33" ca="1" si="1">IFERROR(IF(VLOOKUP(O14,$Q$14:$S$33,3,FALSE)=$S$12,U13+1,U13),U13)</f>
        <v>#NAME?</v>
      </c>
    </row>
    <row r="15" spans="3:21" ht="14.1" customHeight="1">
      <c r="C15" s="17">
        <v>2</v>
      </c>
      <c r="D15" s="202" t="str">
        <f ca="1">IF(G15="","",IF(M15=Clés!$B$3,Clés!$C$3,P15))</f>
        <v/>
      </c>
      <c r="E15" s="197"/>
      <c r="F15" s="174"/>
      <c r="G15" s="83"/>
      <c r="H15" s="84"/>
      <c r="I15" s="89"/>
      <c r="J15" s="86"/>
      <c r="K15" s="87"/>
      <c r="L15" s="88"/>
      <c r="M15" s="112" t="str">
        <f ca="1">'Bordereau Notes n°1a'!E6</f>
        <v/>
      </c>
      <c r="N15" s="113">
        <f ca="1">IF(M15=Clés!$B$4,C15,99)</f>
        <v>99</v>
      </c>
      <c r="O15" s="68">
        <f t="shared" ref="O15:O33" si="2">RANK(N15,$N$14:$N$33,1)</f>
        <v>1</v>
      </c>
      <c r="P15" s="183" t="e">
        <f ca="1">IFERROR(IF(O15&gt;$M$13,"",IF(VLOOKUP(O15,$Q$14:$S$33,3,FALSE)=$S$12,VLOOKUP(U15,$Q$14:$R$33,2,FALSE),VLOOKUP(O15,$Q$14:$R$33,2,FALSE))),Clés!$B$6)</f>
        <v>#NAME?</v>
      </c>
      <c r="Q15" s="133" t="e">
        <f ca="1">IFERROR(RANK(R15,$R$14:$R$33,1),"")</f>
        <v>#NAME?</v>
      </c>
      <c r="R15" s="181" t="str">
        <f ca="1">IF(Jury!P8=0,"",Jury!P8)</f>
        <v/>
      </c>
      <c r="S15" s="128"/>
      <c r="T15" s="3">
        <f t="shared" si="0"/>
        <v>20</v>
      </c>
      <c r="U15" s="118" t="e">
        <f t="shared" ca="1" si="1"/>
        <v>#NAME?</v>
      </c>
    </row>
    <row r="16" spans="3:21" ht="14.1" customHeight="1">
      <c r="C16" s="17">
        <v>3</v>
      </c>
      <c r="D16" s="202" t="str">
        <f ca="1">IF(G16="","",IF(M16=Clés!$B$3,Clés!$C$3,P16))</f>
        <v/>
      </c>
      <c r="E16" s="198"/>
      <c r="F16" s="175"/>
      <c r="G16" s="83"/>
      <c r="H16" s="84"/>
      <c r="I16" s="89"/>
      <c r="J16" s="86"/>
      <c r="K16" s="87"/>
      <c r="L16" s="88"/>
      <c r="M16" s="112" t="str">
        <f ca="1">'Bordereau Notes n°1a'!G6</f>
        <v/>
      </c>
      <c r="N16" s="113">
        <f ca="1">IF(M16=Clés!$B$4,C16,99)</f>
        <v>99</v>
      </c>
      <c r="O16" s="68">
        <f t="shared" si="2"/>
        <v>1</v>
      </c>
      <c r="P16" s="183" t="e">
        <f ca="1">IFERROR(IF(O16&gt;$M$13,"",IF(VLOOKUP(O16,$Q$14:$S$33,3,FALSE)=$S$12,VLOOKUP(U16,$Q$14:$R$33,2,FALSE),VLOOKUP(O16,$Q$14:$R$33,2,FALSE))),Clés!$B$6)</f>
        <v>#NAME?</v>
      </c>
      <c r="Q16" s="133" t="e">
        <f t="shared" ref="Q16:Q33" ca="1" si="3">IFERROR(RANK(R16,$R$14:$R$33,1),"")</f>
        <v>#NAME?</v>
      </c>
      <c r="R16" s="181" t="str">
        <f ca="1">IF(Jury!P9=0,"",Jury!P9)</f>
        <v/>
      </c>
      <c r="S16" s="128"/>
      <c r="T16" s="3">
        <f t="shared" si="0"/>
        <v>20</v>
      </c>
      <c r="U16" s="118" t="e">
        <f t="shared" ca="1" si="1"/>
        <v>#NAME?</v>
      </c>
    </row>
    <row r="17" spans="3:21" ht="14.1" customHeight="1">
      <c r="C17" s="17">
        <v>4</v>
      </c>
      <c r="D17" s="202" t="str">
        <f ca="1">IF(G17="","",IF(M17=Clés!$B$3,Clés!$C$3,P17))</f>
        <v/>
      </c>
      <c r="E17" s="198"/>
      <c r="F17" s="175"/>
      <c r="G17" s="83"/>
      <c r="H17" s="84"/>
      <c r="I17" s="89"/>
      <c r="J17" s="86"/>
      <c r="K17" s="87"/>
      <c r="L17" s="88"/>
      <c r="M17" s="112" t="str">
        <f ca="1">'Bordereau Notes n°1a'!I6</f>
        <v/>
      </c>
      <c r="N17" s="113">
        <f ca="1">IF(M17=Clés!$B$4,C17,99)</f>
        <v>99</v>
      </c>
      <c r="O17" s="68">
        <f t="shared" si="2"/>
        <v>1</v>
      </c>
      <c r="P17" s="183" t="e">
        <f ca="1">IFERROR(IF(O17&gt;$M$13,"",IF(VLOOKUP(O17,$Q$14:$S$33,3,FALSE)=$S$12,VLOOKUP(U17,$Q$14:$R$33,2,FALSE),VLOOKUP(O17,$Q$14:$R$33,2,FALSE))),Clés!$B$6)</f>
        <v>#NAME?</v>
      </c>
      <c r="Q17" s="133" t="e">
        <f t="shared" ca="1" si="3"/>
        <v>#NAME?</v>
      </c>
      <c r="R17" s="181" t="str">
        <f ca="1">IF(Jury!P10=0,"",Jury!P10)</f>
        <v/>
      </c>
      <c r="S17" s="128"/>
      <c r="T17" s="3">
        <f t="shared" si="0"/>
        <v>20</v>
      </c>
      <c r="U17" s="118" t="e">
        <f t="shared" ca="1" si="1"/>
        <v>#NAME?</v>
      </c>
    </row>
    <row r="18" spans="3:21" ht="14.1" customHeight="1">
      <c r="C18" s="17">
        <v>5</v>
      </c>
      <c r="D18" s="202" t="str">
        <f ca="1">IF(G18="","",IF(M18=Clés!$B$3,Clés!$C$3,P18))</f>
        <v/>
      </c>
      <c r="E18" s="198"/>
      <c r="F18" s="175"/>
      <c r="G18" s="83"/>
      <c r="H18" s="84"/>
      <c r="I18" s="89"/>
      <c r="J18" s="86"/>
      <c r="K18" s="87"/>
      <c r="L18" s="88"/>
      <c r="M18" s="112" t="str">
        <f ca="1">'Bordereau Notes n°1a'!K6</f>
        <v/>
      </c>
      <c r="N18" s="113">
        <f ca="1">IF(M18=Clés!$B$4,C18,99)</f>
        <v>99</v>
      </c>
      <c r="O18" s="68">
        <f t="shared" si="2"/>
        <v>1</v>
      </c>
      <c r="P18" s="183" t="e">
        <f ca="1">IFERROR(IF(O18&gt;$M$13,"",IF(VLOOKUP(O18,$Q$14:$S$33,3,FALSE)=$S$12,VLOOKUP(U18,$Q$14:$R$33,2,FALSE),VLOOKUP(O18,$Q$14:$R$33,2,FALSE))),Clés!$B$6)</f>
        <v>#NAME?</v>
      </c>
      <c r="Q18" s="133" t="e">
        <f t="shared" ca="1" si="3"/>
        <v>#NAME?</v>
      </c>
      <c r="R18" s="181" t="str">
        <f ca="1">IF(Jury!P11=0,"",Jury!P11)</f>
        <v/>
      </c>
      <c r="S18" s="128"/>
      <c r="T18" s="3">
        <f t="shared" si="0"/>
        <v>20</v>
      </c>
      <c r="U18" s="118" t="e">
        <f t="shared" ca="1" si="1"/>
        <v>#NAME?</v>
      </c>
    </row>
    <row r="19" spans="3:21" ht="14.1" customHeight="1">
      <c r="C19" s="17">
        <v>6</v>
      </c>
      <c r="D19" s="202" t="str">
        <f ca="1">IF(G19="","",IF(M19=Clés!$B$3,Clés!$C$3,P19))</f>
        <v/>
      </c>
      <c r="E19" s="198"/>
      <c r="F19" s="175"/>
      <c r="G19" s="83"/>
      <c r="H19" s="84"/>
      <c r="I19" s="89"/>
      <c r="J19" s="86"/>
      <c r="K19" s="87"/>
      <c r="L19" s="88"/>
      <c r="M19" s="112" t="str">
        <f ca="1">'Bordereau Notes n°1a'!M6</f>
        <v/>
      </c>
      <c r="N19" s="113">
        <f ca="1">IF(M19=Clés!$B$4,C19,99)</f>
        <v>99</v>
      </c>
      <c r="O19" s="68">
        <f t="shared" si="2"/>
        <v>1</v>
      </c>
      <c r="P19" s="183" t="e">
        <f ca="1">IFERROR(IF(O19&gt;$M$13,"",IF(VLOOKUP(O19,$Q$14:$S$33,3,FALSE)=$S$12,VLOOKUP(U19,$Q$14:$R$33,2,FALSE),VLOOKUP(O19,$Q$14:$R$33,2,FALSE))),Clés!$B$6)</f>
        <v>#NAME?</v>
      </c>
      <c r="Q19" s="133" t="e">
        <f t="shared" ca="1" si="3"/>
        <v>#NAME?</v>
      </c>
      <c r="R19" s="181" t="str">
        <f ca="1">IF(Jury!P12=0,"",Jury!P12)</f>
        <v/>
      </c>
      <c r="S19" s="128"/>
      <c r="T19" s="3">
        <f t="shared" si="0"/>
        <v>20</v>
      </c>
      <c r="U19" s="118" t="e">
        <f t="shared" ca="1" si="1"/>
        <v>#NAME?</v>
      </c>
    </row>
    <row r="20" spans="3:21" ht="14.1" customHeight="1">
      <c r="C20" s="17">
        <v>7</v>
      </c>
      <c r="D20" s="202" t="str">
        <f ca="1">IF(G20="","",IF(M20=Clés!$B$3,Clés!$C$3,P20))</f>
        <v/>
      </c>
      <c r="E20" s="198"/>
      <c r="F20" s="175"/>
      <c r="G20" s="83"/>
      <c r="H20" s="84"/>
      <c r="I20" s="89"/>
      <c r="J20" s="86"/>
      <c r="K20" s="87"/>
      <c r="L20" s="88"/>
      <c r="M20" s="112" t="str">
        <f ca="1">'Bordereau Notes n°1a'!O6</f>
        <v/>
      </c>
      <c r="N20" s="113">
        <f ca="1">IF(M20=Clés!$B$4,C20,99)</f>
        <v>99</v>
      </c>
      <c r="O20" s="68">
        <f t="shared" si="2"/>
        <v>1</v>
      </c>
      <c r="P20" s="183" t="e">
        <f ca="1">IFERROR(IF(O20&gt;$M$13,"",IF(VLOOKUP(O20,$Q$14:$S$33,3,FALSE)=$S$12,VLOOKUP(U20,$Q$14:$R$33,2,FALSE),VLOOKUP(O20,$Q$14:$R$33,2,FALSE))),Clés!$B$6)</f>
        <v>#NAME?</v>
      </c>
      <c r="Q20" s="133" t="e">
        <f t="shared" ca="1" si="3"/>
        <v>#NAME?</v>
      </c>
      <c r="R20" s="181" t="str">
        <f ca="1">IF(Jury!P13=0,"",Jury!P13)</f>
        <v/>
      </c>
      <c r="S20" s="128"/>
      <c r="T20" s="3">
        <f t="shared" si="0"/>
        <v>20</v>
      </c>
      <c r="U20" s="118" t="e">
        <f t="shared" ca="1" si="1"/>
        <v>#NAME?</v>
      </c>
    </row>
    <row r="21" spans="3:21" ht="14.1" customHeight="1">
      <c r="C21" s="17">
        <v>8</v>
      </c>
      <c r="D21" s="202" t="str">
        <f ca="1">IF(G21="","",IF(M21=Clés!$B$3,Clés!$C$3,P21))</f>
        <v/>
      </c>
      <c r="E21" s="198"/>
      <c r="F21" s="175"/>
      <c r="G21" s="83"/>
      <c r="H21" s="84"/>
      <c r="I21" s="89"/>
      <c r="J21" s="86"/>
      <c r="K21" s="87"/>
      <c r="L21" s="88"/>
      <c r="M21" s="112" t="str">
        <f ca="1">'Bordereau Notes n°1a'!Q6</f>
        <v/>
      </c>
      <c r="N21" s="113">
        <f ca="1">IF(M21=Clés!$B$4,C21,99)</f>
        <v>99</v>
      </c>
      <c r="O21" s="68">
        <f t="shared" si="2"/>
        <v>1</v>
      </c>
      <c r="P21" s="183" t="e">
        <f ca="1">IFERROR(IF(O21&gt;$M$13,"",IF(VLOOKUP(O21,$Q$14:$S$33,3,FALSE)=$S$12,VLOOKUP(U21,$Q$14:$R$33,2,FALSE),VLOOKUP(O21,$Q$14:$R$33,2,FALSE))),Clés!$B$6)</f>
        <v>#NAME?</v>
      </c>
      <c r="Q21" s="133" t="e">
        <f t="shared" ca="1" si="3"/>
        <v>#NAME?</v>
      </c>
      <c r="R21" s="181" t="str">
        <f ca="1">IF(Jury!P14=0,"",Jury!P14)</f>
        <v/>
      </c>
      <c r="S21" s="128"/>
      <c r="T21" s="3">
        <f t="shared" si="0"/>
        <v>20</v>
      </c>
      <c r="U21" s="118" t="e">
        <f t="shared" ca="1" si="1"/>
        <v>#NAME?</v>
      </c>
    </row>
    <row r="22" spans="3:21" ht="14.1" customHeight="1">
      <c r="C22" s="17">
        <v>9</v>
      </c>
      <c r="D22" s="202" t="str">
        <f ca="1">IF(G22="","",IF(M22=Clés!$B$3,Clés!$C$3,P22))</f>
        <v/>
      </c>
      <c r="E22" s="198"/>
      <c r="F22" s="175"/>
      <c r="G22" s="83"/>
      <c r="H22" s="84"/>
      <c r="I22" s="89"/>
      <c r="J22" s="86"/>
      <c r="K22" s="87"/>
      <c r="L22" s="88"/>
      <c r="M22" s="112" t="str">
        <f ca="1">'Bordereau Notes n°1a'!S6</f>
        <v/>
      </c>
      <c r="N22" s="113">
        <f ca="1">IF(M22=Clés!$B$4,C22,99)</f>
        <v>99</v>
      </c>
      <c r="O22" s="68">
        <f t="shared" si="2"/>
        <v>1</v>
      </c>
      <c r="P22" s="183" t="e">
        <f ca="1">IFERROR(IF(O22&gt;$M$13,"",IF(VLOOKUP(O22,$Q$14:$S$33,3,FALSE)=$S$12,VLOOKUP(U22,$Q$14:$R$33,2,FALSE),VLOOKUP(O22,$Q$14:$R$33,2,FALSE))),Clés!$B$6)</f>
        <v>#NAME?</v>
      </c>
      <c r="Q22" s="133" t="e">
        <f t="shared" ca="1" si="3"/>
        <v>#NAME?</v>
      </c>
      <c r="R22" s="181" t="str">
        <f ca="1">IF(Jury!P15=0,"",Jury!P15)</f>
        <v/>
      </c>
      <c r="S22" s="128"/>
      <c r="T22" s="3">
        <f t="shared" si="0"/>
        <v>20</v>
      </c>
      <c r="U22" s="118" t="e">
        <f t="shared" ca="1" si="1"/>
        <v>#NAME?</v>
      </c>
    </row>
    <row r="23" spans="3:21" ht="14.1" customHeight="1">
      <c r="C23" s="17">
        <v>10</v>
      </c>
      <c r="D23" s="202" t="str">
        <f ca="1">IF(G23="","",IF(M23=Clés!$B$3,Clés!$C$3,P23))</f>
        <v/>
      </c>
      <c r="E23" s="198"/>
      <c r="F23" s="175"/>
      <c r="G23" s="83"/>
      <c r="H23" s="84"/>
      <c r="I23" s="89"/>
      <c r="J23" s="86"/>
      <c r="K23" s="87"/>
      <c r="L23" s="88"/>
      <c r="M23" s="112" t="str">
        <f ca="1">'Bordereau Notes n°1a'!U6</f>
        <v/>
      </c>
      <c r="N23" s="113">
        <f ca="1">IF(M23=Clés!$B$4,C23,99)</f>
        <v>99</v>
      </c>
      <c r="O23" s="68">
        <f t="shared" si="2"/>
        <v>1</v>
      </c>
      <c r="P23" s="183" t="e">
        <f ca="1">IFERROR(IF(O23&gt;$M$13,"",IF(VLOOKUP(O23,$Q$14:$S$33,3,FALSE)=$S$12,VLOOKUP(U23,$Q$14:$R$33,2,FALSE),VLOOKUP(O23,$Q$14:$R$33,2,FALSE))),Clés!$B$6)</f>
        <v>#NAME?</v>
      </c>
      <c r="Q23" s="133" t="e">
        <f t="shared" ca="1" si="3"/>
        <v>#NAME?</v>
      </c>
      <c r="R23" s="181" t="str">
        <f ca="1">IF(Jury!P16=0,"",Jury!P16)</f>
        <v/>
      </c>
      <c r="S23" s="128"/>
      <c r="T23" s="3">
        <f t="shared" ref="T23:T33" si="4">COUNTIF($R$14:$R$33,R23)</f>
        <v>20</v>
      </c>
      <c r="U23" s="118" t="e">
        <f t="shared" ca="1" si="1"/>
        <v>#NAME?</v>
      </c>
    </row>
    <row r="24" spans="3:21" ht="14.1" customHeight="1">
      <c r="C24" s="17">
        <v>11</v>
      </c>
      <c r="D24" s="202" t="str">
        <f ca="1">IF(G24="","",IF(M24=Clés!$B$3,Clés!$C$3,P24))</f>
        <v/>
      </c>
      <c r="E24" s="198"/>
      <c r="F24" s="175"/>
      <c r="G24" s="83"/>
      <c r="H24" s="84"/>
      <c r="I24" s="89"/>
      <c r="J24" s="86"/>
      <c r="K24" s="87"/>
      <c r="L24" s="88"/>
      <c r="M24" s="126" t="str">
        <f ca="1">'Bordereau Notes n°1b'!C6</f>
        <v/>
      </c>
      <c r="N24" s="127">
        <f ca="1">IF(M24=Clés!$B$4,C24,99)</f>
        <v>99</v>
      </c>
      <c r="O24" s="130">
        <f t="shared" si="2"/>
        <v>1</v>
      </c>
      <c r="P24" s="183" t="e">
        <f ca="1">IFERROR(IF(O24&gt;$M$13,"",IF(VLOOKUP(O24,$Q$14:$S$33,3,FALSE)=$S$12,VLOOKUP(U24,$Q$14:$R$33,2,FALSE),VLOOKUP(O24,$Q$14:$R$33,2,FALSE))),Clés!$B$6)</f>
        <v>#NAME?</v>
      </c>
      <c r="Q24" s="133" t="e">
        <f t="shared" ca="1" si="3"/>
        <v>#NAME?</v>
      </c>
      <c r="R24" s="181" t="str">
        <f ca="1">IF(Jury!P17=0,"",Jury!P17)</f>
        <v/>
      </c>
      <c r="S24" s="128"/>
      <c r="T24" s="3">
        <f t="shared" si="4"/>
        <v>20</v>
      </c>
      <c r="U24" s="118" t="e">
        <f t="shared" ca="1" si="1"/>
        <v>#NAME?</v>
      </c>
    </row>
    <row r="25" spans="3:21" ht="14.1" customHeight="1">
      <c r="C25" s="17">
        <v>12</v>
      </c>
      <c r="D25" s="202" t="str">
        <f ca="1">IF(G25="","",IF(M25=Clés!$B$3,Clés!$C$3,P25))</f>
        <v/>
      </c>
      <c r="E25" s="198"/>
      <c r="F25" s="175"/>
      <c r="G25" s="83"/>
      <c r="H25" s="84"/>
      <c r="I25" s="89"/>
      <c r="J25" s="86"/>
      <c r="K25" s="87"/>
      <c r="L25" s="88"/>
      <c r="M25" s="112" t="str">
        <f ca="1">'Bordereau Notes n°1b'!E6</f>
        <v/>
      </c>
      <c r="N25" s="113">
        <f ca="1">IF(M25=Clés!$B$4,C25,99)</f>
        <v>99</v>
      </c>
      <c r="O25" s="68">
        <f t="shared" si="2"/>
        <v>1</v>
      </c>
      <c r="P25" s="183" t="e">
        <f ca="1">IFERROR(IF(O25&gt;$M$13,"",IF(VLOOKUP(O25,$Q$14:$S$33,3,FALSE)=$S$12,VLOOKUP(U25,$Q$14:$R$33,2,FALSE),VLOOKUP(O25,$Q$14:$R$33,2,FALSE))),Clés!$B$6)</f>
        <v>#NAME?</v>
      </c>
      <c r="Q25" s="133" t="e">
        <f t="shared" ca="1" si="3"/>
        <v>#NAME?</v>
      </c>
      <c r="R25" s="181" t="str">
        <f ca="1">IF(Jury!P18=0,"",Jury!P18)</f>
        <v/>
      </c>
      <c r="S25" s="128"/>
      <c r="T25" s="3">
        <f t="shared" si="4"/>
        <v>20</v>
      </c>
      <c r="U25" s="118" t="e">
        <f t="shared" ca="1" si="1"/>
        <v>#NAME?</v>
      </c>
    </row>
    <row r="26" spans="3:21" ht="14.1" customHeight="1">
      <c r="C26" s="17">
        <v>13</v>
      </c>
      <c r="D26" s="202" t="str">
        <f ca="1">IF(G26="","",IF(M26=Clés!$B$3,Clés!$C$3,P26))</f>
        <v/>
      </c>
      <c r="E26" s="198"/>
      <c r="F26" s="175"/>
      <c r="G26" s="83"/>
      <c r="H26" s="84"/>
      <c r="I26" s="89"/>
      <c r="J26" s="86"/>
      <c r="K26" s="87"/>
      <c r="L26" s="88"/>
      <c r="M26" s="112" t="str">
        <f ca="1">'Bordereau Notes n°1b'!G6</f>
        <v/>
      </c>
      <c r="N26" s="113">
        <f ca="1">IF(M26=Clés!$B$4,C26,99)</f>
        <v>99</v>
      </c>
      <c r="O26" s="68">
        <f t="shared" si="2"/>
        <v>1</v>
      </c>
      <c r="P26" s="183" t="e">
        <f ca="1">IFERROR(IF(O26&gt;$M$13,"",IF(VLOOKUP(O26,$Q$14:$S$33,3,FALSE)=$S$12,VLOOKUP(U26,$Q$14:$R$33,2,FALSE),VLOOKUP(O26,$Q$14:$R$33,2,FALSE))),Clés!$B$6)</f>
        <v>#NAME?</v>
      </c>
      <c r="Q26" s="133" t="e">
        <f t="shared" ca="1" si="3"/>
        <v>#NAME?</v>
      </c>
      <c r="R26" s="181" t="str">
        <f ca="1">IF(Jury!P19=0,"",Jury!P19)</f>
        <v/>
      </c>
      <c r="S26" s="128"/>
      <c r="T26" s="3">
        <f t="shared" si="4"/>
        <v>20</v>
      </c>
      <c r="U26" s="118" t="e">
        <f t="shared" ca="1" si="1"/>
        <v>#NAME?</v>
      </c>
    </row>
    <row r="27" spans="3:21" ht="14.1" customHeight="1">
      <c r="C27" s="17">
        <v>14</v>
      </c>
      <c r="D27" s="202" t="str">
        <f ca="1">IF(G27="","",IF(M27=Clés!$B$3,Clés!$C$3,P27))</f>
        <v/>
      </c>
      <c r="E27" s="198"/>
      <c r="F27" s="175"/>
      <c r="G27" s="90"/>
      <c r="H27" s="84"/>
      <c r="I27" s="89"/>
      <c r="J27" s="86"/>
      <c r="K27" s="87"/>
      <c r="L27" s="88"/>
      <c r="M27" s="112" t="str">
        <f ca="1">'Bordereau Notes n°1b'!I6</f>
        <v/>
      </c>
      <c r="N27" s="113">
        <f ca="1">IF(M27=Clés!$B$4,C27,99)</f>
        <v>99</v>
      </c>
      <c r="O27" s="68">
        <f t="shared" si="2"/>
        <v>1</v>
      </c>
      <c r="P27" s="183" t="e">
        <f ca="1">IFERROR(IF(O27&gt;$M$13,"",IF(VLOOKUP(O27,$Q$14:$S$33,3,FALSE)=$S$12,VLOOKUP(U27,$Q$14:$R$33,2,FALSE),VLOOKUP(O27,$Q$14:$R$33,2,FALSE))),Clés!$B$6)</f>
        <v>#NAME?</v>
      </c>
      <c r="Q27" s="133" t="e">
        <f t="shared" ca="1" si="3"/>
        <v>#NAME?</v>
      </c>
      <c r="R27" s="181" t="str">
        <f ca="1">IF(Jury!P20=0,"",Jury!P20)</f>
        <v/>
      </c>
      <c r="S27" s="128"/>
      <c r="T27" s="3">
        <f t="shared" si="4"/>
        <v>20</v>
      </c>
      <c r="U27" s="118" t="e">
        <f t="shared" ca="1" si="1"/>
        <v>#NAME?</v>
      </c>
    </row>
    <row r="28" spans="3:21" ht="14.1" customHeight="1">
      <c r="C28" s="17">
        <v>15</v>
      </c>
      <c r="D28" s="202" t="str">
        <f ca="1">IF(G28="","",IF(M28=Clés!$B$3,Clés!$C$3,P28))</f>
        <v/>
      </c>
      <c r="E28" s="198"/>
      <c r="F28" s="175"/>
      <c r="G28" s="90"/>
      <c r="H28" s="91"/>
      <c r="I28" s="89"/>
      <c r="J28" s="86"/>
      <c r="K28" s="92"/>
      <c r="L28" s="93"/>
      <c r="M28" s="112" t="str">
        <f ca="1">'Bordereau Notes n°1b'!K6</f>
        <v/>
      </c>
      <c r="N28" s="113">
        <f ca="1">IF(M28=Clés!$B$4,C28,99)</f>
        <v>99</v>
      </c>
      <c r="O28" s="68">
        <f t="shared" si="2"/>
        <v>1</v>
      </c>
      <c r="P28" s="183" t="e">
        <f ca="1">IFERROR(IF(O28&gt;$M$13,"",IF(VLOOKUP(O28,$Q$14:$S$33,3,FALSE)=$S$12,VLOOKUP(U28,$Q$14:$R$33,2,FALSE),VLOOKUP(O28,$Q$14:$R$33,2,FALSE))),Clés!$B$6)</f>
        <v>#NAME?</v>
      </c>
      <c r="Q28" s="133" t="e">
        <f t="shared" ca="1" si="3"/>
        <v>#NAME?</v>
      </c>
      <c r="R28" s="181" t="str">
        <f ca="1">IF(Jury!P21=0,"",Jury!P21)</f>
        <v/>
      </c>
      <c r="S28" s="128"/>
      <c r="T28" s="3">
        <f t="shared" si="4"/>
        <v>20</v>
      </c>
      <c r="U28" s="118" t="e">
        <f t="shared" ca="1" si="1"/>
        <v>#NAME?</v>
      </c>
    </row>
    <row r="29" spans="3:21" ht="14.1" customHeight="1">
      <c r="C29" s="17">
        <v>16</v>
      </c>
      <c r="D29" s="202" t="str">
        <f ca="1">IF(G29="","",IF(M29=Clés!$B$3,Clés!$C$3,P29))</f>
        <v/>
      </c>
      <c r="E29" s="199"/>
      <c r="F29" s="176"/>
      <c r="G29" s="94"/>
      <c r="H29" s="91"/>
      <c r="I29" s="95"/>
      <c r="J29" s="96"/>
      <c r="K29" s="92"/>
      <c r="L29" s="93"/>
      <c r="M29" s="112" t="str">
        <f ca="1">'Bordereau Notes n°1b'!M6</f>
        <v/>
      </c>
      <c r="N29" s="113">
        <f ca="1">IF(M29=Clés!$B$4,C29,99)</f>
        <v>99</v>
      </c>
      <c r="O29" s="68">
        <f t="shared" si="2"/>
        <v>1</v>
      </c>
      <c r="P29" s="183" t="e">
        <f ca="1">IFERROR(IF(O29&gt;$M$13,"",IF(VLOOKUP(O29,$Q$14:$S$33,3,FALSE)=$S$12,VLOOKUP(U29,$Q$14:$R$33,2,FALSE),VLOOKUP(O29,$Q$14:$R$33,2,FALSE))),Clés!$B$6)</f>
        <v>#NAME?</v>
      </c>
      <c r="Q29" s="133" t="e">
        <f t="shared" ca="1" si="3"/>
        <v>#NAME?</v>
      </c>
      <c r="R29" s="181" t="str">
        <f ca="1">IF(Jury!P22=0,"",Jury!P22)</f>
        <v/>
      </c>
      <c r="S29" s="128"/>
      <c r="T29" s="3">
        <f t="shared" si="4"/>
        <v>20</v>
      </c>
      <c r="U29" s="118" t="e">
        <f t="shared" ca="1" si="1"/>
        <v>#NAME?</v>
      </c>
    </row>
    <row r="30" spans="3:21" ht="14.1" customHeight="1">
      <c r="C30" s="17">
        <v>17</v>
      </c>
      <c r="D30" s="202" t="str">
        <f ca="1">IF(G30="","",IF(M30=Clés!$B$3,Clés!$C$3,P30))</f>
        <v/>
      </c>
      <c r="E30" s="199"/>
      <c r="F30" s="176"/>
      <c r="G30" s="94"/>
      <c r="H30" s="91"/>
      <c r="I30" s="95"/>
      <c r="J30" s="96"/>
      <c r="K30" s="97"/>
      <c r="L30" s="93"/>
      <c r="M30" s="112" t="str">
        <f ca="1">'Bordereau Notes n°1b'!O6</f>
        <v/>
      </c>
      <c r="N30" s="113">
        <f ca="1">IF(M30=Clés!$B$4,C30,99)</f>
        <v>99</v>
      </c>
      <c r="O30" s="68">
        <f t="shared" si="2"/>
        <v>1</v>
      </c>
      <c r="P30" s="183" t="e">
        <f ca="1">IFERROR(IF(O30&gt;$M$13,"",IF(VLOOKUP(O30,$Q$14:$S$33,3,FALSE)=$S$12,VLOOKUP(U30,$Q$14:$R$33,2,FALSE),VLOOKUP(O30,$Q$14:$R$33,2,FALSE))),Clés!$B$6)</f>
        <v>#NAME?</v>
      </c>
      <c r="Q30" s="133" t="e">
        <f t="shared" ca="1" si="3"/>
        <v>#NAME?</v>
      </c>
      <c r="R30" s="181" t="str">
        <f ca="1">IF(Jury!P23=0,"",Jury!P23)</f>
        <v/>
      </c>
      <c r="S30" s="128"/>
      <c r="T30" s="3">
        <f t="shared" si="4"/>
        <v>20</v>
      </c>
      <c r="U30" s="118" t="e">
        <f t="shared" ca="1" si="1"/>
        <v>#NAME?</v>
      </c>
    </row>
    <row r="31" spans="3:21" ht="14.1" customHeight="1">
      <c r="C31" s="17">
        <v>18</v>
      </c>
      <c r="D31" s="202" t="str">
        <f ca="1">IF(G31="","",IF(M31=Clés!$B$3,Clés!$C$3,P31))</f>
        <v/>
      </c>
      <c r="E31" s="199"/>
      <c r="F31" s="176"/>
      <c r="G31" s="94"/>
      <c r="H31" s="91"/>
      <c r="I31" s="95"/>
      <c r="J31" s="96"/>
      <c r="K31" s="97"/>
      <c r="L31" s="93"/>
      <c r="M31" s="112" t="str">
        <f ca="1">'Bordereau Notes n°1b'!Q6</f>
        <v/>
      </c>
      <c r="N31" s="113">
        <f ca="1">IF(M31=Clés!$B$4,C31,99)</f>
        <v>99</v>
      </c>
      <c r="O31" s="68">
        <f t="shared" si="2"/>
        <v>1</v>
      </c>
      <c r="P31" s="183" t="e">
        <f ca="1">IFERROR(IF(O31&gt;$M$13,"",IF(VLOOKUP(O31,$Q$14:$S$33,3,FALSE)=$S$12,VLOOKUP(U31,$Q$14:$R$33,2,FALSE),VLOOKUP(O31,$Q$14:$R$33,2,FALSE))),Clés!$B$6)</f>
        <v>#NAME?</v>
      </c>
      <c r="Q31" s="133" t="e">
        <f t="shared" ca="1" si="3"/>
        <v>#NAME?</v>
      </c>
      <c r="R31" s="181" t="str">
        <f ca="1">IF(Jury!P24=0,"",Jury!P24)</f>
        <v/>
      </c>
      <c r="S31" s="128"/>
      <c r="T31" s="3">
        <f t="shared" si="4"/>
        <v>20</v>
      </c>
      <c r="U31" s="118" t="e">
        <f t="shared" ca="1" si="1"/>
        <v>#NAME?</v>
      </c>
    </row>
    <row r="32" spans="3:21" ht="14.1" customHeight="1">
      <c r="C32" s="17">
        <v>19</v>
      </c>
      <c r="D32" s="202" t="str">
        <f ca="1">IF(G32="","",IF(M32=Clés!$B$3,Clés!$C$3,P32))</f>
        <v/>
      </c>
      <c r="E32" s="199"/>
      <c r="F32" s="176"/>
      <c r="G32" s="94"/>
      <c r="H32" s="91"/>
      <c r="I32" s="95"/>
      <c r="J32" s="96"/>
      <c r="K32" s="97"/>
      <c r="L32" s="93"/>
      <c r="M32" s="112" t="str">
        <f ca="1">'Bordereau Notes n°1b'!S6</f>
        <v/>
      </c>
      <c r="N32" s="113">
        <f ca="1">IF(M32=Clés!$B$4,C32,99)</f>
        <v>99</v>
      </c>
      <c r="O32" s="68">
        <f t="shared" si="2"/>
        <v>1</v>
      </c>
      <c r="P32" s="183" t="e">
        <f ca="1">IFERROR(IF(O32&gt;$M$13,"",IF(VLOOKUP(O32,$Q$14:$S$33,3,FALSE)=$S$12,VLOOKUP(U32,$Q$14:$R$33,2,FALSE),VLOOKUP(O32,$Q$14:$R$33,2,FALSE))),Clés!$B$6)</f>
        <v>#NAME?</v>
      </c>
      <c r="Q32" s="133" t="e">
        <f t="shared" ca="1" si="3"/>
        <v>#NAME?</v>
      </c>
      <c r="R32" s="181" t="str">
        <f ca="1">IF(Jury!P25=0,"",Jury!P25)</f>
        <v/>
      </c>
      <c r="S32" s="128"/>
      <c r="T32" s="3">
        <f t="shared" si="4"/>
        <v>20</v>
      </c>
      <c r="U32" s="118" t="e">
        <f t="shared" ca="1" si="1"/>
        <v>#NAME?</v>
      </c>
    </row>
    <row r="33" spans="3:21" ht="14.1" customHeight="1" thickBot="1">
      <c r="C33" s="17">
        <v>20</v>
      </c>
      <c r="D33" s="203" t="str">
        <f ca="1">IF(G33="","",IF(M33=Clés!$B$3,Clés!$C$3,P33))</f>
        <v/>
      </c>
      <c r="E33" s="200"/>
      <c r="F33" s="176"/>
      <c r="G33" s="98"/>
      <c r="H33" s="99"/>
      <c r="I33" s="100"/>
      <c r="J33" s="101"/>
      <c r="K33" s="102"/>
      <c r="L33" s="103"/>
      <c r="M33" s="114" t="str">
        <f ca="1">'Bordereau Notes n°1b'!U6</f>
        <v/>
      </c>
      <c r="N33" s="115">
        <f ca="1">IF(M33=Clés!$B$4,C33,99)</f>
        <v>99</v>
      </c>
      <c r="O33" s="131">
        <f t="shared" si="2"/>
        <v>1</v>
      </c>
      <c r="P33" s="184" t="e">
        <f ca="1">IFERROR(IF(O33&gt;$M$13,"",IF(VLOOKUP(O33,$Q$14:$S$33,3,FALSE)=$S$12,VLOOKUP(U33,$Q$14:$R$33,2,FALSE),VLOOKUP(O33,$Q$14:$R$33,2,FALSE))),Clés!$B$6)</f>
        <v>#NAME?</v>
      </c>
      <c r="Q33" s="134" t="e">
        <f t="shared" ca="1" si="3"/>
        <v>#NAME?</v>
      </c>
      <c r="R33" s="181" t="str">
        <f ca="1">IF(Jury!P26=0,"",Jury!P26)</f>
        <v/>
      </c>
      <c r="S33" s="128"/>
      <c r="T33" s="119">
        <f t="shared" si="4"/>
        <v>20</v>
      </c>
      <c r="U33" s="109" t="e">
        <f t="shared" ca="1" si="1"/>
        <v>#NAME?</v>
      </c>
    </row>
    <row r="34" spans="3:21" ht="11.1" customHeight="1">
      <c r="D34" s="79"/>
      <c r="E34" s="26"/>
      <c r="F34" s="26"/>
      <c r="G34" s="12"/>
      <c r="H34" s="13"/>
      <c r="I34" s="13"/>
      <c r="J34" s="14"/>
      <c r="K34" s="11"/>
      <c r="L34" s="14"/>
      <c r="M34" s="15"/>
      <c r="N34" s="15"/>
      <c r="O34" s="15"/>
      <c r="Q34" s="120"/>
      <c r="R34" s="181" t="str">
        <f ca="1">IF(Jury!P27=0,"",Jury!P27)</f>
        <v/>
      </c>
      <c r="S34" s="123"/>
    </row>
    <row r="35" spans="3:21" s="3" customFormat="1" ht="12.75" customHeight="1">
      <c r="D35" s="299" t="s">
        <v>21</v>
      </c>
      <c r="E35" s="299"/>
      <c r="F35" s="299"/>
      <c r="G35" s="299"/>
      <c r="H35" s="299"/>
      <c r="I35" s="299"/>
      <c r="J35" s="299"/>
      <c r="K35" s="299"/>
      <c r="L35" s="299"/>
      <c r="M35" s="73"/>
      <c r="N35" s="73"/>
      <c r="O35" s="73"/>
      <c r="Q35" s="73"/>
      <c r="R35" s="181" t="str">
        <f ca="1">IF(Jury!P28=0,"",Jury!P28)</f>
        <v/>
      </c>
      <c r="S35" s="124"/>
    </row>
    <row r="36" spans="3:21" s="3" customFormat="1" ht="12" customHeight="1">
      <c r="D36" s="299" t="s">
        <v>20</v>
      </c>
      <c r="E36" s="299"/>
      <c r="F36" s="299"/>
      <c r="G36" s="299"/>
      <c r="H36" s="299"/>
      <c r="I36" s="299"/>
      <c r="J36" s="299"/>
      <c r="K36" s="299"/>
      <c r="L36" s="299"/>
      <c r="M36" s="73"/>
      <c r="N36" s="73"/>
      <c r="O36" s="73"/>
      <c r="Q36" s="73"/>
      <c r="R36" s="181" t="str">
        <f ca="1">IF(Jury!P29=0,"",Jury!P29)</f>
        <v/>
      </c>
      <c r="S36" s="124"/>
    </row>
    <row r="37" spans="3:21" ht="21" customHeight="1">
      <c r="D37" s="327" t="str">
        <f ca="1">"Jury"&amp;" "&amp;":"&amp;" "&amp;Jury!D25&amp;" "&amp;Jury!E25&amp;" - "&amp;Jury!D26&amp;" "&amp;Jury!E26&amp;" - "&amp;Jury!D27&amp;" "&amp;Jury!E27&amp;" - "&amp;Jury!D28&amp;" "&amp;Jury!E28&amp;" - "&amp;Jury!D29&amp;" "&amp;Jury!E29&amp;" - "&amp;Jury!D30&amp;" "&amp;Jury!E30&amp;" - "&amp;Jury!D31&amp;" "&amp;Jury!E31&amp;" - "&amp;Jury!D32&amp;" "&amp;Jury!E32&amp;" - "&amp;Jury!D33&amp;" "&amp;Jury!E33&amp;" - "&amp;Jury!D34&amp;" "&amp;Jury!E34&amp;" - "&amp;Jury!D35&amp;" "&amp;Jury!E35&amp;" - "&amp;Jury!D36&amp;" "&amp;Jury!E36&amp;" - "&amp;Jury!D37&amp;" "&amp;Jury!E37&amp;" - "&amp;Jury!D38&amp;" "&amp;Jury!E38</f>
        <v xml:space="preserve">Jury :   -   -   -   -   -   -   -   -   -   -   -   -   -  </v>
      </c>
      <c r="E37" s="327"/>
      <c r="F37" s="327"/>
      <c r="G37" s="327"/>
      <c r="H37" s="327"/>
      <c r="I37" s="327"/>
      <c r="J37" s="327"/>
      <c r="K37" s="327"/>
      <c r="L37" s="327"/>
      <c r="R37" s="181" t="str">
        <f ca="1">IF(Jury!P30=0,"",Jury!P30)</f>
        <v/>
      </c>
      <c r="S37" s="123"/>
    </row>
    <row r="38" spans="3:21" ht="21" customHeight="1">
      <c r="D38" s="327"/>
      <c r="E38" s="327"/>
      <c r="F38" s="327"/>
      <c r="G38" s="327"/>
      <c r="H38" s="327"/>
      <c r="I38" s="327"/>
      <c r="J38" s="327"/>
      <c r="K38" s="327"/>
      <c r="L38" s="327"/>
      <c r="R38" s="181" t="str">
        <f ca="1">IF(Jury!P31=0,"",Jury!P31)</f>
        <v/>
      </c>
      <c r="S38" s="123"/>
    </row>
    <row r="39" spans="3:21" ht="21" customHeight="1">
      <c r="D39" s="327"/>
      <c r="E39" s="327"/>
      <c r="F39" s="327"/>
      <c r="G39" s="327"/>
      <c r="H39" s="327"/>
      <c r="I39" s="327"/>
      <c r="J39" s="327"/>
      <c r="K39" s="327"/>
      <c r="L39" s="327"/>
      <c r="R39" s="181" t="str">
        <f ca="1">IF(Jury!P32=0,"",Jury!P32)</f>
        <v/>
      </c>
    </row>
    <row r="40" spans="3:21" ht="21" customHeight="1">
      <c r="D40" s="327"/>
      <c r="E40" s="327"/>
      <c r="F40" s="327"/>
      <c r="G40" s="327"/>
      <c r="H40" s="327"/>
      <c r="I40" s="327"/>
      <c r="J40" s="327"/>
      <c r="K40" s="327"/>
      <c r="L40" s="327"/>
      <c r="R40" s="181" t="str">
        <f ca="1">IF(Jury!P33=0,"",Jury!P33)</f>
        <v/>
      </c>
    </row>
    <row r="41" spans="3:21">
      <c r="D41" s="80"/>
      <c r="E41" s="9"/>
      <c r="F41" s="9"/>
      <c r="G41" s="8"/>
      <c r="H41" s="8"/>
      <c r="I41" s="8"/>
      <c r="J41" s="8"/>
      <c r="K41" s="8"/>
      <c r="L41" s="5"/>
    </row>
    <row r="42" spans="3:21" ht="12.95" customHeight="1">
      <c r="D42" s="303" t="s">
        <v>171</v>
      </c>
      <c r="E42" s="303"/>
      <c r="F42" s="303"/>
      <c r="G42" s="303"/>
      <c r="H42" s="303" t="s">
        <v>137</v>
      </c>
      <c r="I42" s="303"/>
      <c r="J42" s="303" t="s">
        <v>37</v>
      </c>
      <c r="K42" s="303"/>
      <c r="L42" s="303"/>
    </row>
    <row r="43" spans="3:21" ht="12" customHeight="1">
      <c r="D43" s="332" t="str">
        <f ca="1">IF(Jury!$D$18="","",Jury!$D$18)</f>
        <v>Anne-Solange DESSERTINE</v>
      </c>
      <c r="E43" s="332"/>
      <c r="F43" s="332"/>
      <c r="G43" s="332"/>
      <c r="H43" s="332" t="str">
        <f ca="1">IF(Jury!$D$26="","",Jury!$D$26)</f>
        <v/>
      </c>
      <c r="I43" s="332"/>
      <c r="J43" s="332" t="str">
        <f ca="1">IF(Jury!$D$25="","",Jury!$D$25)</f>
        <v/>
      </c>
      <c r="K43" s="332"/>
      <c r="L43" s="332"/>
      <c r="M43" s="8"/>
      <c r="N43" s="8"/>
      <c r="O43" s="8"/>
      <c r="Q43" s="8"/>
    </row>
    <row r="44" spans="3:21" ht="12" customHeight="1">
      <c r="D44" s="332"/>
      <c r="E44" s="332"/>
      <c r="F44" s="332"/>
      <c r="G44" s="332"/>
      <c r="H44" s="332"/>
      <c r="I44" s="332"/>
      <c r="J44" s="332"/>
      <c r="K44" s="332"/>
      <c r="L44" s="332"/>
      <c r="M44" s="8"/>
      <c r="N44" s="8"/>
      <c r="O44" s="8"/>
      <c r="Q44" s="8"/>
    </row>
    <row r="45" spans="3:21" ht="12" customHeight="1">
      <c r="D45" s="332"/>
      <c r="E45" s="332"/>
      <c r="F45" s="332"/>
      <c r="G45" s="332"/>
      <c r="H45" s="332"/>
      <c r="I45" s="332"/>
      <c r="J45" s="332"/>
      <c r="K45" s="332"/>
      <c r="L45" s="332"/>
      <c r="M45" s="8"/>
      <c r="N45" s="8"/>
      <c r="O45" s="8"/>
      <c r="Q45" s="8"/>
    </row>
    <row r="46" spans="3:21">
      <c r="D46" s="332"/>
      <c r="E46" s="332"/>
      <c r="F46" s="332"/>
      <c r="G46" s="332"/>
      <c r="H46" s="332"/>
      <c r="I46" s="332"/>
      <c r="J46" s="332"/>
      <c r="K46" s="332"/>
      <c r="L46" s="332"/>
      <c r="M46" s="15"/>
      <c r="N46" s="15"/>
      <c r="O46" s="15"/>
      <c r="Q46" s="15"/>
    </row>
  </sheetData>
  <sheetProtection sheet="1" objects="1" scenarios="1"/>
  <autoFilter ref="A13:U13"/>
  <mergeCells count="36">
    <mergeCell ref="T11:U12"/>
    <mergeCell ref="D43:G46"/>
    <mergeCell ref="H43:I46"/>
    <mergeCell ref="J43:L46"/>
    <mergeCell ref="K12:K13"/>
    <mergeCell ref="L12:L13"/>
    <mergeCell ref="O11:O13"/>
    <mergeCell ref="Q11:Q13"/>
    <mergeCell ref="R11:R13"/>
    <mergeCell ref="P11:P13"/>
    <mergeCell ref="D42:G42"/>
    <mergeCell ref="H42:I42"/>
    <mergeCell ref="M11:M12"/>
    <mergeCell ref="N11:N13"/>
    <mergeCell ref="J12:J13"/>
    <mergeCell ref="D12:D13"/>
    <mergeCell ref="D35:L35"/>
    <mergeCell ref="H12:H13"/>
    <mergeCell ref="I12:I13"/>
    <mergeCell ref="D37:L40"/>
    <mergeCell ref="H8:H9"/>
    <mergeCell ref="I8:I9"/>
    <mergeCell ref="C1:H5"/>
    <mergeCell ref="I2:L2"/>
    <mergeCell ref="I3:L3"/>
    <mergeCell ref="I4:L4"/>
    <mergeCell ref="E12:F12"/>
    <mergeCell ref="D36:L36"/>
    <mergeCell ref="C6:H6"/>
    <mergeCell ref="I6:K6"/>
    <mergeCell ref="J42:L42"/>
    <mergeCell ref="E8:G8"/>
    <mergeCell ref="E9:G9"/>
    <mergeCell ref="J8:J9"/>
    <mergeCell ref="K8:K9"/>
    <mergeCell ref="D10:G10"/>
  </mergeCells>
  <phoneticPr fontId="10" type="noConversion"/>
  <conditionalFormatting sqref="K8:K9">
    <cfRule type="expression" dxfId="35" priority="7">
      <formula>$K$8=0</formula>
    </cfRule>
  </conditionalFormatting>
  <conditionalFormatting sqref="R34:R40 R14:S33">
    <cfRule type="expression" dxfId="34" priority="4">
      <formula>COUNTIF($R$14:$R$33,R14)&gt;1</formula>
    </cfRule>
  </conditionalFormatting>
  <printOptions horizontalCentered="1"/>
  <pageMargins left="0.51181102362204722" right="0.31496062992125984" top="0.55118110236220474" bottom="0.47244094488188981" header="0.31496062992125984" footer="0.31496062992125984"/>
  <pageSetup paperSize="9" scale="73" orientation="landscape" r:id="rId1"/>
  <headerFooter>
    <oddFooter>&amp;L&amp;F &amp;" " 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Q32"/>
  <sheetViews>
    <sheetView zoomScale="70" zoomScaleNormal="70" zoomScaleSheetLayoutView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18" sqref="U18"/>
    </sheetView>
  </sheetViews>
  <sheetFormatPr baseColWidth="10" defaultColWidth="11.42578125" defaultRowHeight="12.75" outlineLevelRow="1"/>
  <cols>
    <col min="1" max="1" width="46.28515625" customWidth="1"/>
    <col min="2" max="2" width="8.28515625" customWidth="1"/>
    <col min="3" max="22" width="9.85546875" customWidth="1"/>
  </cols>
  <sheetData>
    <row r="1" spans="1:25" ht="42" customHeight="1">
      <c r="A1" s="363"/>
      <c r="B1" s="364"/>
      <c r="C1" s="365" t="str">
        <f ca="1">IF(Jury!$D$17="","",Jury!$D$17)</f>
        <v/>
      </c>
      <c r="D1" s="366"/>
      <c r="E1" s="366"/>
      <c r="F1" s="366"/>
      <c r="G1" s="204" t="s">
        <v>28</v>
      </c>
      <c r="H1" s="345" t="str">
        <f ca="1">IF(Jury!$D$16="","",Jury!$D$16)</f>
        <v/>
      </c>
      <c r="I1" s="346"/>
      <c r="J1" s="346"/>
      <c r="K1" s="346"/>
      <c r="L1" s="346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5" ht="42" customHeight="1">
      <c r="A2" s="364"/>
      <c r="B2" s="364"/>
      <c r="C2" s="366"/>
      <c r="D2" s="366"/>
      <c r="E2" s="366"/>
      <c r="F2" s="366"/>
      <c r="G2" s="161" t="s">
        <v>27</v>
      </c>
      <c r="H2" s="355" t="str">
        <f ca="1">IF(Jury!$D$15="","",Jury!$D$15)</f>
        <v/>
      </c>
      <c r="I2" s="356"/>
      <c r="J2" s="356"/>
      <c r="K2" s="356"/>
      <c r="L2" s="356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5" ht="42" customHeight="1" thickBot="1">
      <c r="A3" s="364"/>
      <c r="B3" s="364"/>
      <c r="C3" s="367"/>
      <c r="D3" s="367"/>
      <c r="E3" s="367"/>
      <c r="F3" s="367"/>
      <c r="G3" s="205"/>
      <c r="H3" s="357"/>
      <c r="I3" s="358"/>
      <c r="J3" s="358"/>
      <c r="K3" s="358"/>
      <c r="L3" s="358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5" s="3" customFormat="1" ht="15.95" customHeight="1">
      <c r="A4" s="347" t="s">
        <v>40</v>
      </c>
      <c r="B4" s="348"/>
      <c r="C4" s="351" t="str">
        <f ca="1">IF('Bordereaux Délivrance 1'!$G14="","",'Bordereaux Délivrance 1'!$C14)</f>
        <v/>
      </c>
      <c r="D4" s="352"/>
      <c r="E4" s="351" t="str">
        <f ca="1">IF('Bordereaux Délivrance 1'!$G15="","",'Bordereaux Délivrance 1'!$C15)</f>
        <v/>
      </c>
      <c r="F4" s="352"/>
      <c r="G4" s="351" t="str">
        <f ca="1">IF('Bordereaux Délivrance 1'!$G16="","",'Bordereaux Délivrance 1'!$C16)</f>
        <v/>
      </c>
      <c r="H4" s="352"/>
      <c r="I4" s="351" t="str">
        <f ca="1">IF('Bordereaux Délivrance 1'!$G17="","",'Bordereaux Délivrance 1'!$C17)</f>
        <v/>
      </c>
      <c r="J4" s="352"/>
      <c r="K4" s="351" t="str">
        <f ca="1">IF('Bordereaux Délivrance 1'!$G18="","",'Bordereaux Délivrance 1'!$C18)</f>
        <v/>
      </c>
      <c r="L4" s="352"/>
      <c r="M4" s="351" t="str">
        <f ca="1">IF('Bordereaux Délivrance 1'!$G19="","",'Bordereaux Délivrance 1'!$C19)</f>
        <v/>
      </c>
      <c r="N4" s="352"/>
      <c r="O4" s="351" t="str">
        <f ca="1">IF('Bordereaux Délivrance 1'!$G20="","",'Bordereaux Délivrance 1'!$C20)</f>
        <v/>
      </c>
      <c r="P4" s="352"/>
      <c r="Q4" s="351" t="str">
        <f ca="1">IF('Bordereaux Délivrance 1'!$G21="","",'Bordereaux Délivrance 1'!$C21)</f>
        <v/>
      </c>
      <c r="R4" s="352"/>
      <c r="S4" s="351" t="str">
        <f ca="1">IF('Bordereaux Délivrance 1'!$G22="","",'Bordereaux Délivrance 1'!$C22)</f>
        <v/>
      </c>
      <c r="T4" s="352"/>
      <c r="U4" s="351" t="str">
        <f ca="1">IF('Bordereaux Délivrance 1'!$G23="","",'Bordereaux Délivrance 1'!$C23)</f>
        <v/>
      </c>
      <c r="V4" s="352"/>
    </row>
    <row r="5" spans="1:25" ht="54.95" customHeight="1">
      <c r="A5" s="347"/>
      <c r="B5" s="348"/>
      <c r="C5" s="353" t="str">
        <f ca="1">IF('Bordereaux Délivrance 1'!$G14="","",'Bordereaux Délivrance 1'!$G14)</f>
        <v/>
      </c>
      <c r="D5" s="354"/>
      <c r="E5" s="353" t="str">
        <f ca="1">IF('Bordereaux Délivrance 1'!$G15="","",'Bordereaux Délivrance 1'!$G15)</f>
        <v/>
      </c>
      <c r="F5" s="354"/>
      <c r="G5" s="353" t="str">
        <f ca="1">IF('Bordereaux Délivrance 1'!$G16="","",'Bordereaux Délivrance 1'!$G16)</f>
        <v/>
      </c>
      <c r="H5" s="354"/>
      <c r="I5" s="353" t="str">
        <f ca="1">IF('Bordereaux Délivrance 1'!$G17="","",'Bordereaux Délivrance 1'!$G17)</f>
        <v/>
      </c>
      <c r="J5" s="354"/>
      <c r="K5" s="353" t="str">
        <f ca="1">IF('Bordereaux Délivrance 1'!$G18="","",'Bordereaux Délivrance 1'!$G18)</f>
        <v/>
      </c>
      <c r="L5" s="354"/>
      <c r="M5" s="353" t="str">
        <f ca="1">IF('Bordereaux Délivrance 1'!$G19="","",'Bordereaux Délivrance 1'!$G19)</f>
        <v/>
      </c>
      <c r="N5" s="354"/>
      <c r="O5" s="353" t="str">
        <f ca="1">IF('Bordereaux Délivrance 1'!$G20="","",'Bordereaux Délivrance 1'!$G20)</f>
        <v/>
      </c>
      <c r="P5" s="354"/>
      <c r="Q5" s="353" t="str">
        <f ca="1">IF('Bordereaux Délivrance 1'!$G21="","",'Bordereaux Délivrance 1'!$G21)</f>
        <v/>
      </c>
      <c r="R5" s="354"/>
      <c r="S5" s="353" t="str">
        <f ca="1">IF('Bordereaux Délivrance 1'!$G22="","",'Bordereaux Délivrance 1'!$G22)</f>
        <v/>
      </c>
      <c r="T5" s="354"/>
      <c r="U5" s="353" t="str">
        <f ca="1">IF('Bordereaux Délivrance 1'!$G23="","",'Bordereaux Délivrance 1'!$G23)</f>
        <v/>
      </c>
      <c r="V5" s="354"/>
      <c r="W5" s="2"/>
    </row>
    <row r="6" spans="1:25" s="3" customFormat="1" ht="24.95" customHeight="1" thickBot="1">
      <c r="A6" s="349"/>
      <c r="B6" s="350"/>
      <c r="C6" s="377" t="str">
        <f ca="1">IF(C5="","",IF(AND(C21="",SUM(D9:D18)&gt;0),Clés!$B$9,IF(C21="",Clés!$B$10,IF(C13=Clés!$B$7,Clés!$B$3,IF(C16=Clés!$B$7,Clés!$B$3,IF(C19=Clés!$B$7,Clés!$B$3,Clés!$B$4))))))</f>
        <v/>
      </c>
      <c r="D6" s="378"/>
      <c r="E6" s="377" t="str">
        <f ca="1">IF(E5="","",IF(AND(E21="",SUM(F9:F18)&gt;0),Clés!$B$9,IF(E21="",Clés!$B$10,IF(E13=Clés!$B$7,Clés!$B$3,IF(E16=Clés!$B$7,Clés!$B$3,IF(E19=Clés!$B$7,Clés!$B$3,Clés!$B$4))))))</f>
        <v/>
      </c>
      <c r="F6" s="378"/>
      <c r="G6" s="377" t="str">
        <f ca="1">IF(G5="","",IF(AND(G21="",SUM(H9:H18)&gt;0),Clés!$B$9,IF(G21="",Clés!$B$10,IF(G13=Clés!$B$7,Clés!$B$3,IF(G16=Clés!$B$7,Clés!$B$3,IF(G19=Clés!$B$7,Clés!$B$3,Clés!$B$4))))))</f>
        <v/>
      </c>
      <c r="H6" s="378"/>
      <c r="I6" s="377" t="str">
        <f ca="1">IF(I5="","",IF(AND(I21="",SUM(J9:J18)&gt;0),Clés!$B$9,IF(I21="",Clés!$B$10,IF(I13=Clés!$B$7,Clés!$B$3,IF(I16=Clés!$B$7,Clés!$B$3,IF(I19=Clés!$B$7,Clés!$B$3,Clés!$B$4))))))</f>
        <v/>
      </c>
      <c r="J6" s="378"/>
      <c r="K6" s="377" t="str">
        <f ca="1">IF(K5="","",IF(AND(K21="",SUM(L9:L18)&gt;0),Clés!$B$9,IF(K21="",Clés!$B$10,IF(K13=Clés!$B$7,Clés!$B$3,IF(K16=Clés!$B$7,Clés!$B$3,IF(K19=Clés!$B$7,Clés!$B$3,Clés!$B$4))))))</f>
        <v/>
      </c>
      <c r="L6" s="378"/>
      <c r="M6" s="377" t="str">
        <f ca="1">IF(M5="","",IF(AND(M21="",SUM(N9:N18)&gt;0),Clés!$B$9,IF(M21="",Clés!$B$10,IF(M13=Clés!$B$7,Clés!$B$3,IF(M16=Clés!$B$7,Clés!$B$3,IF(M19=Clés!$B$7,Clés!$B$3,Clés!$B$4))))))</f>
        <v/>
      </c>
      <c r="N6" s="378"/>
      <c r="O6" s="377" t="str">
        <f ca="1">IF(O5="","",IF(AND(O21="",SUM(P9:P18)&gt;0),Clés!$B$9,IF(O21="",Clés!$B$10,IF(O13=Clés!$B$7,Clés!$B$3,IF(O16=Clés!$B$7,Clés!$B$3,IF(O19=Clés!$B$7,Clés!$B$3,Clés!$B$4))))))</f>
        <v/>
      </c>
      <c r="P6" s="378"/>
      <c r="Q6" s="377" t="str">
        <f ca="1">IF(Q5="","",IF(AND(Q21="",SUM(R9:R18)&gt;0),Clés!$B$9,IF(Q21="",Clés!$B$10,IF(Q13=Clés!$B$7,Clés!$B$3,IF(Q16=Clés!$B$7,Clés!$B$3,IF(Q19=Clés!$B$7,Clés!$B$3,Clés!$B$4))))))</f>
        <v/>
      </c>
      <c r="R6" s="378"/>
      <c r="S6" s="377" t="str">
        <f ca="1">IF(S5="","",IF(AND(S21="",SUM(T9:T18)&gt;0),Clés!$B$9,IF(S21="",Clés!$B$10,IF(S13=Clés!$B$7,Clés!$B$3,IF(S16=Clés!$B$7,Clés!$B$3,IF(S19=Clés!$B$7,Clés!$B$3,Clés!$B$4))))))</f>
        <v/>
      </c>
      <c r="T6" s="378"/>
      <c r="U6" s="377" t="str">
        <f ca="1">IF(U5="","",IF(AND(U21="",SUM(V9:V18)&gt;0),Clés!$B$9,IF(U21="",Clés!$B$10,IF(U13=Clés!$B$7,Clés!$B$3,IF(U16=Clés!$B$7,Clés!$B$3,IF(U19=Clés!$B$7,Clés!$B$3,Clés!$B$4))))))</f>
        <v/>
      </c>
      <c r="V6" s="378"/>
      <c r="W6" s="16"/>
      <c r="Y6"/>
    </row>
    <row r="7" spans="1:25" s="32" customFormat="1" ht="20.25">
      <c r="A7" s="177" t="s">
        <v>116</v>
      </c>
      <c r="B7" s="178" t="s">
        <v>39</v>
      </c>
      <c r="C7" s="179" t="s">
        <v>0</v>
      </c>
      <c r="D7" s="180" t="s">
        <v>38</v>
      </c>
      <c r="E7" s="179" t="s">
        <v>0</v>
      </c>
      <c r="F7" s="180" t="s">
        <v>38</v>
      </c>
      <c r="G7" s="179" t="s">
        <v>0</v>
      </c>
      <c r="H7" s="180" t="s">
        <v>38</v>
      </c>
      <c r="I7" s="179" t="s">
        <v>0</v>
      </c>
      <c r="J7" s="180" t="s">
        <v>38</v>
      </c>
      <c r="K7" s="179" t="s">
        <v>0</v>
      </c>
      <c r="L7" s="180" t="s">
        <v>38</v>
      </c>
      <c r="M7" s="179" t="s">
        <v>0</v>
      </c>
      <c r="N7" s="180" t="s">
        <v>38</v>
      </c>
      <c r="O7" s="179" t="s">
        <v>0</v>
      </c>
      <c r="P7" s="180" t="s">
        <v>38</v>
      </c>
      <c r="Q7" s="179" t="s">
        <v>0</v>
      </c>
      <c r="R7" s="180" t="s">
        <v>38</v>
      </c>
      <c r="S7" s="179" t="s">
        <v>0</v>
      </c>
      <c r="T7" s="180" t="s">
        <v>38</v>
      </c>
      <c r="U7" s="179" t="s">
        <v>0</v>
      </c>
      <c r="V7" s="180" t="s">
        <v>38</v>
      </c>
      <c r="Y7"/>
    </row>
    <row r="8" spans="1:25" s="31" customFormat="1" ht="12" customHeight="1">
      <c r="A8" s="158"/>
      <c r="B8" s="157"/>
      <c r="C8" s="151"/>
      <c r="D8" s="152"/>
      <c r="E8" s="151"/>
      <c r="F8" s="152"/>
      <c r="G8" s="151"/>
      <c r="H8" s="152"/>
      <c r="I8" s="151"/>
      <c r="J8" s="152"/>
      <c r="K8" s="151"/>
      <c r="L8" s="152"/>
      <c r="M8" s="151"/>
      <c r="N8" s="152"/>
      <c r="O8" s="151"/>
      <c r="P8" s="152"/>
      <c r="Q8" s="151"/>
      <c r="R8" s="152"/>
      <c r="S8" s="151"/>
      <c r="T8" s="152"/>
      <c r="U8" s="151"/>
      <c r="V8" s="152"/>
      <c r="Y8"/>
    </row>
    <row r="9" spans="1:25" s="32" customFormat="1" ht="21.95" customHeight="1">
      <c r="A9" s="286" t="s">
        <v>131</v>
      </c>
      <c r="B9" s="287">
        <v>4</v>
      </c>
      <c r="C9" s="34"/>
      <c r="D9" s="35" t="str">
        <f>IF(C9="","",$B9*C9)</f>
        <v/>
      </c>
      <c r="E9" s="34"/>
      <c r="F9" s="35" t="str">
        <f>IF(E9="","",$B9*E9)</f>
        <v/>
      </c>
      <c r="G9" s="34"/>
      <c r="H9" s="35" t="str">
        <f>IF(G9="","",$B9*G9)</f>
        <v/>
      </c>
      <c r="I9" s="34"/>
      <c r="J9" s="35" t="str">
        <f>IF(I9="","",$B9*I9)</f>
        <v/>
      </c>
      <c r="K9" s="34"/>
      <c r="L9" s="35" t="str">
        <f>IF(K9="","",$B9*K9)</f>
        <v/>
      </c>
      <c r="M9" s="34"/>
      <c r="N9" s="35" t="str">
        <f>IF(M9="","",$B9*M9)</f>
        <v/>
      </c>
      <c r="O9" s="34"/>
      <c r="P9" s="35" t="str">
        <f>IF(O9="","",$B9*O9)</f>
        <v/>
      </c>
      <c r="Q9" s="34"/>
      <c r="R9" s="35" t="str">
        <f>IF(Q9="","",$B9*Q9)</f>
        <v/>
      </c>
      <c r="S9" s="34"/>
      <c r="T9" s="35" t="str">
        <f>IF(S9="","",$B9*S9)</f>
        <v/>
      </c>
      <c r="U9" s="34"/>
      <c r="V9" s="35" t="str">
        <f>IF(U9="","",$B9*U9)</f>
        <v/>
      </c>
      <c r="Y9"/>
    </row>
    <row r="10" spans="1:25" s="32" customFormat="1" ht="21.95" customHeight="1">
      <c r="A10" s="286" t="s">
        <v>132</v>
      </c>
      <c r="B10" s="287">
        <v>4</v>
      </c>
      <c r="C10" s="34"/>
      <c r="D10" s="35" t="str">
        <f>IF(C10="","",$B10*C10)</f>
        <v/>
      </c>
      <c r="E10" s="34"/>
      <c r="F10" s="35" t="str">
        <f>IF(E10="","",$B10*E10)</f>
        <v/>
      </c>
      <c r="G10" s="34"/>
      <c r="H10" s="35" t="str">
        <f>IF(G10="","",$B10*G10)</f>
        <v/>
      </c>
      <c r="I10" s="34"/>
      <c r="J10" s="35" t="str">
        <f>IF(I10="","",$B10*I10)</f>
        <v/>
      </c>
      <c r="K10" s="34"/>
      <c r="L10" s="35" t="str">
        <f>IF(K10="","",$B10*K10)</f>
        <v/>
      </c>
      <c r="M10" s="34"/>
      <c r="N10" s="35" t="str">
        <f>IF(M10="","",$B10*M10)</f>
        <v/>
      </c>
      <c r="O10" s="34"/>
      <c r="P10" s="35" t="str">
        <f>IF(O10="","",$B10*O10)</f>
        <v/>
      </c>
      <c r="Q10" s="34"/>
      <c r="R10" s="35" t="str">
        <f>IF(Q10="","",$B10*Q10)</f>
        <v/>
      </c>
      <c r="S10" s="34"/>
      <c r="T10" s="35" t="str">
        <f>IF(S10="","",$B10*S10)</f>
        <v/>
      </c>
      <c r="U10" s="34"/>
      <c r="V10" s="35" t="str">
        <f>IF(U10="","",$B10*U10)</f>
        <v/>
      </c>
      <c r="Y10"/>
    </row>
    <row r="11" spans="1:25" s="32" customFormat="1" ht="21.95" customHeight="1">
      <c r="A11" s="286" t="s">
        <v>133</v>
      </c>
      <c r="B11" s="287">
        <v>3</v>
      </c>
      <c r="C11" s="34"/>
      <c r="D11" s="35" t="str">
        <f>IF(C11="","",$B11*C11)</f>
        <v/>
      </c>
      <c r="E11" s="34"/>
      <c r="F11" s="35" t="str">
        <f>IF(E11="","",$B11*E11)</f>
        <v/>
      </c>
      <c r="G11" s="34"/>
      <c r="H11" s="35" t="str">
        <f>IF(G11="","",$B11*G11)</f>
        <v/>
      </c>
      <c r="I11" s="34"/>
      <c r="J11" s="35" t="str">
        <f>IF(I11="","",$B11*I11)</f>
        <v/>
      </c>
      <c r="K11" s="34"/>
      <c r="L11" s="35" t="str">
        <f>IF(K11="","",$B11*K11)</f>
        <v/>
      </c>
      <c r="M11" s="34"/>
      <c r="N11" s="35" t="str">
        <f>IF(M11="","",$B11*M11)</f>
        <v/>
      </c>
      <c r="O11" s="34"/>
      <c r="P11" s="35" t="str">
        <f>IF(O11="","",$B11*O11)</f>
        <v/>
      </c>
      <c r="Q11" s="34"/>
      <c r="R11" s="35" t="str">
        <f>IF(Q11="","",$B11*Q11)</f>
        <v/>
      </c>
      <c r="S11" s="34"/>
      <c r="T11" s="35" t="str">
        <f>IF(S11="","",$B11*S11)</f>
        <v/>
      </c>
      <c r="U11" s="34"/>
      <c r="V11" s="35" t="str">
        <f>IF(U11="","",$B11*U11)</f>
        <v/>
      </c>
      <c r="Y11"/>
    </row>
    <row r="12" spans="1:25" s="32" customFormat="1" ht="21.95" customHeight="1">
      <c r="A12" s="394" t="s">
        <v>117</v>
      </c>
      <c r="B12" s="395"/>
      <c r="C12" s="147"/>
      <c r="D12" s="148" t="str">
        <f>IF(SUM(D9:D11)=0,"",SUM(D9:D11))</f>
        <v/>
      </c>
      <c r="E12" s="147"/>
      <c r="F12" s="148" t="str">
        <f>IF(SUM(F9:F11)=0,"",SUM(F9:F11))</f>
        <v/>
      </c>
      <c r="G12" s="147"/>
      <c r="H12" s="148" t="str">
        <f>IF(SUM(H9:H11)=0,"",SUM(H9:H11))</f>
        <v/>
      </c>
      <c r="I12" s="147"/>
      <c r="J12" s="148" t="str">
        <f>IF(SUM(J9:J11)=0,"",SUM(J9:J11))</f>
        <v/>
      </c>
      <c r="K12" s="147"/>
      <c r="L12" s="148" t="str">
        <f>IF(SUM(L9:L11)=0,"",SUM(L9:L11))</f>
        <v/>
      </c>
      <c r="M12" s="147"/>
      <c r="N12" s="148" t="str">
        <f>IF(SUM(N9:N11)=0,"",SUM(N9:N11))</f>
        <v/>
      </c>
      <c r="O12" s="147"/>
      <c r="P12" s="148" t="str">
        <f>IF(SUM(P9:P11)=0,"",SUM(P9:P11))</f>
        <v/>
      </c>
      <c r="Q12" s="147"/>
      <c r="R12" s="148" t="str">
        <f>IF(SUM(R9:R11)=0,"",SUM(R9:R11))</f>
        <v/>
      </c>
      <c r="S12" s="147"/>
      <c r="T12" s="148" t="str">
        <f>IF(SUM(T9:T11)=0,"",SUM(T9:T11))</f>
        <v/>
      </c>
      <c r="U12" s="147"/>
      <c r="V12" s="148" t="str">
        <f>IF(SUM(V9:V11)=0,"",SUM(V9:V11))</f>
        <v/>
      </c>
      <c r="Y12"/>
    </row>
    <row r="13" spans="1:25" s="74" customFormat="1" ht="15.75" customHeight="1">
      <c r="A13" s="396"/>
      <c r="B13" s="397"/>
      <c r="C13" s="343" t="str">
        <f ca="1">IF(D12="","",IF(D12&lt;110,Clés!$B$7,IF(C11&lt;5,Clés!$B$7,IF(C10&lt;5,Clés!$B$7,IF(C9&lt;5,Clés!$B$7,Clés!$B$8)))))</f>
        <v/>
      </c>
      <c r="D13" s="368"/>
      <c r="E13" s="343" t="str">
        <f ca="1">IF(F12="","",IF(F12&lt;110,Clés!$B$7,IF(E11&lt;5,Clés!$B$7,IF(E10&lt;5,Clés!$B$7,IF(E9&lt;5,Clés!$B$7,Clés!$B$8)))))</f>
        <v/>
      </c>
      <c r="F13" s="368"/>
      <c r="G13" s="343" t="str">
        <f ca="1">IF(H12="","",IF(H12&lt;110,Clés!$B$7,IF(G11&lt;5,Clés!$B$7,IF(G10&lt;5,Clés!$B$7,IF(G9&lt;5,Clés!$B$7,Clés!$B$8)))))</f>
        <v/>
      </c>
      <c r="H13" s="368"/>
      <c r="I13" s="343" t="str">
        <f ca="1">IF(J12="","",IF(J12&lt;110,Clés!$B$7,IF(I11&lt;5,Clés!$B$7,IF(I10&lt;5,Clés!$B$7,IF(I9&lt;5,Clés!$B$7,Clés!$B$8)))))</f>
        <v/>
      </c>
      <c r="J13" s="344"/>
      <c r="K13" s="343" t="str">
        <f ca="1">IF(L12="","",IF(L12&lt;110,Clés!$B$7,IF(K11&lt;5,Clés!$B$7,IF(K10&lt;5,Clés!$B$7,IF(K9&lt;5,Clés!$B$7,Clés!$B$8)))))</f>
        <v/>
      </c>
      <c r="L13" s="344"/>
      <c r="M13" s="343" t="str">
        <f ca="1">IF(N12="","",IF(N12&lt;110,Clés!$B$7,IF(M11&lt;5,Clés!$B$7,IF(M10&lt;5,Clés!$B$7,IF(M9&lt;5,Clés!$B$7,Clés!$B$8)))))</f>
        <v/>
      </c>
      <c r="N13" s="344"/>
      <c r="O13" s="343" t="str">
        <f ca="1">IF(P12="","",IF(P12&lt;110,Clés!$B$7,IF(O11&lt;5,Clés!$B$7,IF(O10&lt;5,Clés!$B$7,IF(O9&lt;5,Clés!$B$7,Clés!$B$8)))))</f>
        <v/>
      </c>
      <c r="P13" s="344"/>
      <c r="Q13" s="343" t="str">
        <f ca="1">IF(R12="","",IF(R12&lt;110,Clés!$B$7,IF(Q11&lt;5,Clés!$B$7,IF(Q10&lt;5,Clés!$B$7,IF(Q9&lt;5,Clés!$B$7,Clés!$B$8)))))</f>
        <v/>
      </c>
      <c r="R13" s="344"/>
      <c r="S13" s="343" t="str">
        <f ca="1">IF(T12="","",IF(T12&lt;110,Clés!$B$7,IF(S11&lt;5,Clés!$B$7,IF(S10&lt;5,Clés!$B$7,IF(S9&lt;5,Clés!$B$7,Clés!$B$8)))))</f>
        <v/>
      </c>
      <c r="T13" s="344"/>
      <c r="U13" s="343" t="str">
        <f ca="1">IF(V12="","",IF(V12&lt;110,Clés!$B$7,IF(U11&lt;5,Clés!$B$7,IF(U10&lt;5,Clés!$B$7,IF(U9&lt;5,Clés!$B$7,Clés!$B$8)))))</f>
        <v/>
      </c>
      <c r="V13" s="344"/>
      <c r="Y13"/>
    </row>
    <row r="14" spans="1:25" s="31" customFormat="1" ht="12" customHeight="1">
      <c r="A14" s="158"/>
      <c r="B14" s="157"/>
      <c r="C14" s="151"/>
      <c r="D14" s="152"/>
      <c r="E14" s="151"/>
      <c r="F14" s="152"/>
      <c r="G14" s="151"/>
      <c r="H14" s="152"/>
      <c r="I14" s="151"/>
      <c r="J14" s="152"/>
      <c r="K14" s="151"/>
      <c r="L14" s="152"/>
      <c r="M14" s="151"/>
      <c r="N14" s="152"/>
      <c r="O14" s="151"/>
      <c r="P14" s="152"/>
      <c r="Q14" s="151"/>
      <c r="R14" s="152"/>
      <c r="S14" s="151"/>
      <c r="T14" s="152"/>
      <c r="U14" s="151"/>
      <c r="V14" s="152"/>
      <c r="Y14"/>
    </row>
    <row r="15" spans="1:25" s="32" customFormat="1" ht="23.1" customHeight="1">
      <c r="A15" s="288" t="s">
        <v>134</v>
      </c>
      <c r="B15" s="287">
        <v>4</v>
      </c>
      <c r="C15" s="34"/>
      <c r="D15" s="35" t="str">
        <f ca="1">IF(C15="","",$B15*C15)</f>
        <v/>
      </c>
      <c r="E15" s="34"/>
      <c r="F15" s="35" t="str">
        <f ca="1">IF(E15="","",$B15*E15)</f>
        <v/>
      </c>
      <c r="G15" s="34"/>
      <c r="H15" s="35" t="str">
        <f ca="1">IF(G15="","",$B15*G15)</f>
        <v/>
      </c>
      <c r="I15" s="34"/>
      <c r="J15" s="35" t="str">
        <f ca="1">IF(I15="","",$B15*I15)</f>
        <v/>
      </c>
      <c r="K15" s="34"/>
      <c r="L15" s="35" t="str">
        <f ca="1">IF(K15="","",$B15*K15)</f>
        <v/>
      </c>
      <c r="M15" s="34"/>
      <c r="N15" s="35" t="str">
        <f ca="1">IF(M15="","",$B15*M15)</f>
        <v/>
      </c>
      <c r="O15" s="34"/>
      <c r="P15" s="35" t="str">
        <f ca="1">IF(O15="","",$B15*O15)</f>
        <v/>
      </c>
      <c r="Q15" s="34"/>
      <c r="R15" s="35" t="str">
        <f ca="1">IF(Q15="","",$B15*Q15)</f>
        <v/>
      </c>
      <c r="S15" s="34"/>
      <c r="T15" s="35" t="str">
        <f ca="1">IF(S15="","",$B15*S15)</f>
        <v/>
      </c>
      <c r="U15" s="34"/>
      <c r="V15" s="35" t="str">
        <f ca="1">IF(U15="","",$B15*U15)</f>
        <v/>
      </c>
      <c r="Y15"/>
    </row>
    <row r="16" spans="1:25" s="31" customFormat="1" ht="15.75" customHeight="1">
      <c r="A16" s="361" t="s">
        <v>118</v>
      </c>
      <c r="B16" s="362"/>
      <c r="C16" s="341" t="str">
        <f ca="1">IF(C15="","",IF(C15&lt;10,Clés!$B$7,Clés!$B$8))</f>
        <v/>
      </c>
      <c r="D16" s="342"/>
      <c r="E16" s="341" t="str">
        <f ca="1">IF(E15="","",IF(E15&lt;10,Clés!$B$7,Clés!$B$8))</f>
        <v/>
      </c>
      <c r="F16" s="342"/>
      <c r="G16" s="341" t="str">
        <f ca="1">IF(G15="","",IF(G15&lt;10,Clés!$B$7,Clés!$B$8))</f>
        <v/>
      </c>
      <c r="H16" s="342"/>
      <c r="I16" s="341" t="str">
        <f ca="1">IF(I15="","",IF(I15&lt;10,Clés!$B$7,Clés!$B$8))</f>
        <v/>
      </c>
      <c r="J16" s="342"/>
      <c r="K16" s="341" t="str">
        <f ca="1">IF(K15="","",IF(K15&lt;10,Clés!$B$7,Clés!$B$8))</f>
        <v/>
      </c>
      <c r="L16" s="342"/>
      <c r="M16" s="341" t="str">
        <f ca="1">IF(M15="","",IF(M15&lt;10,Clés!$B$7,Clés!$B$8))</f>
        <v/>
      </c>
      <c r="N16" s="342"/>
      <c r="O16" s="341" t="str">
        <f ca="1">IF(O15="","",IF(O15&lt;10,Clés!$B$7,Clés!$B$8))</f>
        <v/>
      </c>
      <c r="P16" s="342"/>
      <c r="Q16" s="341" t="str">
        <f ca="1">IF(Q15="","",IF(Q15&lt;10,Clés!$B$7,Clés!$B$8))</f>
        <v/>
      </c>
      <c r="R16" s="342"/>
      <c r="S16" s="341" t="str">
        <f ca="1">IF(S15="","",IF(S15&lt;10,Clés!$B$7,Clés!$B$8))</f>
        <v/>
      </c>
      <c r="T16" s="342"/>
      <c r="U16" s="341" t="str">
        <f ca="1">IF(U15="","",IF(U15&lt;10,Clés!$B$7,Clés!$B$8))</f>
        <v/>
      </c>
      <c r="V16" s="342"/>
      <c r="Y16"/>
    </row>
    <row r="17" spans="1:43" s="74" customFormat="1" ht="12" customHeight="1">
      <c r="A17" s="158"/>
      <c r="B17" s="157"/>
      <c r="C17" s="151"/>
      <c r="D17" s="152"/>
      <c r="E17" s="151"/>
      <c r="F17" s="152"/>
      <c r="G17" s="151"/>
      <c r="H17" s="152"/>
      <c r="I17" s="151"/>
      <c r="J17" s="152"/>
      <c r="K17" s="151"/>
      <c r="L17" s="152"/>
      <c r="M17" s="151"/>
      <c r="N17" s="152"/>
      <c r="O17" s="151"/>
      <c r="P17" s="152"/>
      <c r="Q17" s="151"/>
      <c r="R17" s="152"/>
      <c r="S17" s="151"/>
      <c r="T17" s="152"/>
      <c r="U17" s="151"/>
      <c r="V17" s="152"/>
      <c r="Y17"/>
    </row>
    <row r="18" spans="1:43" s="32" customFormat="1" ht="23.1" customHeight="1">
      <c r="A18" s="288" t="s">
        <v>135</v>
      </c>
      <c r="B18" s="287">
        <v>2</v>
      </c>
      <c r="C18" s="34"/>
      <c r="D18" s="35" t="str">
        <f ca="1">IF(C18="","",$B18*C18)</f>
        <v/>
      </c>
      <c r="E18" s="34"/>
      <c r="F18" s="35" t="str">
        <f ca="1">IF(E18="","",$B18*E18)</f>
        <v/>
      </c>
      <c r="G18" s="34"/>
      <c r="H18" s="35" t="str">
        <f ca="1">IF(G18="","",$B18*G18)</f>
        <v/>
      </c>
      <c r="I18" s="34"/>
      <c r="J18" s="35" t="str">
        <f ca="1">IF(I18="","",$B18*I18)</f>
        <v/>
      </c>
      <c r="K18" s="34"/>
      <c r="L18" s="35" t="str">
        <f ca="1">IF(K18="","",$B18*K18)</f>
        <v/>
      </c>
      <c r="M18" s="34"/>
      <c r="N18" s="35" t="str">
        <f ca="1">IF(M18="","",$B18*M18)</f>
        <v/>
      </c>
      <c r="O18" s="34"/>
      <c r="P18" s="35" t="str">
        <f ca="1">IF(O18="","",$B18*O18)</f>
        <v/>
      </c>
      <c r="Q18" s="34"/>
      <c r="R18" s="35" t="str">
        <f ca="1">IF(Q18="","",$B18*Q18)</f>
        <v/>
      </c>
      <c r="S18" s="34"/>
      <c r="T18" s="35" t="str">
        <f ca="1">IF(S18="","",$B18*S18)</f>
        <v/>
      </c>
      <c r="U18" s="34"/>
      <c r="V18" s="35" t="str">
        <f ca="1">IF(U18="","",$B18*U18)</f>
        <v/>
      </c>
      <c r="Y18"/>
    </row>
    <row r="19" spans="1:43" s="31" customFormat="1" ht="15.75" customHeight="1">
      <c r="A19" s="361" t="s">
        <v>119</v>
      </c>
      <c r="B19" s="362"/>
      <c r="C19" s="341" t="str">
        <f ca="1">IF(C18="","",IF(C18&lt;10,Clés!$B$7,Clés!$B$8))</f>
        <v/>
      </c>
      <c r="D19" s="342"/>
      <c r="E19" s="341" t="str">
        <f ca="1">IF(E18="","",IF(E18&lt;10,Clés!$B$7,Clés!$B$8))</f>
        <v/>
      </c>
      <c r="F19" s="342"/>
      <c r="G19" s="341" t="str">
        <f ca="1">IF(G18="","",IF(G18&lt;10,Clés!$B$7,Clés!$B$8))</f>
        <v/>
      </c>
      <c r="H19" s="374"/>
      <c r="I19" s="341" t="str">
        <f ca="1">IF(I18="","",IF(I18&lt;10,Clés!$B$7,Clés!$B$8))</f>
        <v/>
      </c>
      <c r="J19" s="374"/>
      <c r="K19" s="341" t="str">
        <f ca="1">IF(K18="","",IF(K18&lt;10,Clés!$B$7,Clés!$B$8))</f>
        <v/>
      </c>
      <c r="L19" s="374"/>
      <c r="M19" s="341" t="str">
        <f ca="1">IF(M18="","",IF(M18&lt;10,Clés!$B$7,Clés!$B$8))</f>
        <v/>
      </c>
      <c r="N19" s="374"/>
      <c r="O19" s="341" t="str">
        <f ca="1">IF(O18="","",IF(O18&lt;10,Clés!$B$7,Clés!$B$8))</f>
        <v/>
      </c>
      <c r="P19" s="374"/>
      <c r="Q19" s="341" t="str">
        <f ca="1">IF(Q18="","",IF(Q18&lt;10,Clés!$B$7,Clés!$B$8))</f>
        <v/>
      </c>
      <c r="R19" s="374"/>
      <c r="S19" s="341" t="str">
        <f ca="1">IF(S18="","",IF(S18&lt;10,Clés!$B$7,Clés!$B$8))</f>
        <v/>
      </c>
      <c r="T19" s="374"/>
      <c r="U19" s="341" t="str">
        <f ca="1">IF(U18="","",IF(U18&lt;10,Clés!$B$7,Clés!$B$8))</f>
        <v/>
      </c>
      <c r="V19" s="374"/>
      <c r="Y19"/>
    </row>
    <row r="20" spans="1:43" s="74" customFormat="1" ht="12" customHeight="1">
      <c r="A20" s="158"/>
      <c r="B20" s="157"/>
      <c r="C20" s="151"/>
      <c r="D20" s="152"/>
      <c r="E20" s="151"/>
      <c r="F20" s="152"/>
      <c r="G20" s="151"/>
      <c r="H20" s="152"/>
      <c r="I20" s="151"/>
      <c r="J20" s="152"/>
      <c r="K20" s="151"/>
      <c r="L20" s="152"/>
      <c r="M20" s="151"/>
      <c r="N20" s="152"/>
      <c r="O20" s="151"/>
      <c r="P20" s="152"/>
      <c r="Q20" s="151"/>
      <c r="R20" s="152"/>
      <c r="S20" s="151"/>
      <c r="T20" s="152"/>
      <c r="U20" s="151"/>
      <c r="V20" s="152"/>
    </row>
    <row r="21" spans="1:43" s="32" customFormat="1" ht="20.25" customHeight="1">
      <c r="A21" s="144" t="s">
        <v>115</v>
      </c>
      <c r="B21" s="145"/>
      <c r="C21" s="379" t="e">
        <f ca="1">IFERROR(D12+D15+D18,"")</f>
        <v>#NAME?</v>
      </c>
      <c r="D21" s="380"/>
      <c r="E21" s="379" t="e">
        <f ca="1">IFERROR(F12+F15+F18,"")</f>
        <v>#NAME?</v>
      </c>
      <c r="F21" s="380"/>
      <c r="G21" s="379" t="e">
        <f ca="1">IFERROR(H12+H15+H18,"")</f>
        <v>#NAME?</v>
      </c>
      <c r="H21" s="380"/>
      <c r="I21" s="379" t="e">
        <f ca="1">IFERROR(J12+J15+J18,"")</f>
        <v>#NAME?</v>
      </c>
      <c r="J21" s="380"/>
      <c r="K21" s="379" t="e">
        <f ca="1">IFERROR(L12+L15+L18,"")</f>
        <v>#NAME?</v>
      </c>
      <c r="L21" s="380"/>
      <c r="M21" s="379" t="e">
        <f ca="1">IFERROR(N12+N15+N18,"")</f>
        <v>#NAME?</v>
      </c>
      <c r="N21" s="380"/>
      <c r="O21" s="379" t="e">
        <f ca="1">IFERROR(P12+P15+P18,"")</f>
        <v>#NAME?</v>
      </c>
      <c r="P21" s="380"/>
      <c r="Q21" s="379" t="e">
        <f ca="1">IFERROR(R12+R15+R18,"")</f>
        <v>#NAME?</v>
      </c>
      <c r="R21" s="380"/>
      <c r="S21" s="379" t="e">
        <f ca="1">IFERROR(T12+T15+T18,"")</f>
        <v>#NAME?</v>
      </c>
      <c r="T21" s="380"/>
      <c r="U21" s="379" t="e">
        <f ca="1">IFERROR(V12+V15+V18,"")</f>
        <v>#NAME?</v>
      </c>
      <c r="V21" s="380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</row>
    <row r="22" spans="1:43" s="31" customFormat="1" ht="18.75" customHeight="1" thickBot="1">
      <c r="A22" s="359" t="s">
        <v>120</v>
      </c>
      <c r="B22" s="360"/>
      <c r="C22" s="155"/>
      <c r="D22" s="156" t="e">
        <f ca="1">IF(C21="",0,IF(C6=Clés!$B$4,C21,0))</f>
        <v>#NAME?</v>
      </c>
      <c r="E22" s="155"/>
      <c r="F22" s="156" t="e">
        <f ca="1">IF(E21="",0,IF(E6=Clés!$B$4,E21,0))</f>
        <v>#NAME?</v>
      </c>
      <c r="G22" s="155"/>
      <c r="H22" s="156" t="e">
        <f ca="1">IF(G21="",0,IF(G6=Clés!$B$4,G21,0))</f>
        <v>#NAME?</v>
      </c>
      <c r="I22" s="155"/>
      <c r="J22" s="156" t="e">
        <f ca="1">IF(I21="",0,IF(I6=Clés!$B$4,I21,0))</f>
        <v>#NAME?</v>
      </c>
      <c r="K22" s="155"/>
      <c r="L22" s="156" t="e">
        <f ca="1">IF(K21="",0,IF(K6=Clés!$B$4,K21,0))</f>
        <v>#NAME?</v>
      </c>
      <c r="M22" s="155"/>
      <c r="N22" s="156" t="e">
        <f ca="1">IF(M21="",0,IF(M6=Clés!$B$4,M21,0))</f>
        <v>#NAME?</v>
      </c>
      <c r="O22" s="155"/>
      <c r="P22" s="156" t="e">
        <f ca="1">IF(O21="",0,IF(O6=Clés!$B$4,O21,0))</f>
        <v>#NAME?</v>
      </c>
      <c r="Q22" s="155"/>
      <c r="R22" s="156" t="e">
        <f ca="1">IF(Q21="",0,IF(Q6=Clés!$B$4,Q21,0))</f>
        <v>#NAME?</v>
      </c>
      <c r="S22" s="155"/>
      <c r="T22" s="156" t="e">
        <f ca="1">IF(S21="",0,IF(S6=Clés!$B$4,S21,0))</f>
        <v>#NAME?</v>
      </c>
      <c r="U22" s="155"/>
      <c r="V22" s="156" t="e">
        <f ca="1">IF(U21="",0,IF(U6=Clés!$B$4,U21,0))</f>
        <v>#NAME?</v>
      </c>
      <c r="W22" s="75"/>
      <c r="X22" s="75">
        <f ca="1">'Bordereau Notes n°1b'!C22</f>
        <v>0</v>
      </c>
      <c r="Y22" s="75" t="e">
        <f ca="1">'Bordereau Notes n°1b'!D22</f>
        <v>#NAME?</v>
      </c>
      <c r="Z22" s="75">
        <f ca="1">'Bordereau Notes n°1b'!E22</f>
        <v>0</v>
      </c>
      <c r="AA22" s="75" t="e">
        <f ca="1">'Bordereau Notes n°1b'!F22</f>
        <v>#NAME?</v>
      </c>
      <c r="AB22" s="75">
        <f ca="1">'Bordereau Notes n°1b'!G22</f>
        <v>0</v>
      </c>
      <c r="AC22" s="75" t="e">
        <f ca="1">'Bordereau Notes n°1b'!H22</f>
        <v>#NAME?</v>
      </c>
      <c r="AD22" s="75">
        <f ca="1">'Bordereau Notes n°1b'!I22</f>
        <v>0</v>
      </c>
      <c r="AE22" s="75" t="e">
        <f ca="1">'Bordereau Notes n°1b'!J22</f>
        <v>#NAME?</v>
      </c>
      <c r="AF22" s="75">
        <f ca="1">'Bordereau Notes n°1b'!K22</f>
        <v>0</v>
      </c>
      <c r="AG22" s="75" t="e">
        <f ca="1">'Bordereau Notes n°1b'!L22</f>
        <v>#NAME?</v>
      </c>
      <c r="AH22" s="75">
        <f ca="1">'Bordereau Notes n°1b'!M22</f>
        <v>0</v>
      </c>
      <c r="AI22" s="75" t="e">
        <f ca="1">'Bordereau Notes n°1b'!N22</f>
        <v>#NAME?</v>
      </c>
      <c r="AJ22" s="75">
        <f ca="1">'Bordereau Notes n°1b'!O22</f>
        <v>0</v>
      </c>
      <c r="AK22" s="75" t="e">
        <f ca="1">'Bordereau Notes n°1b'!P22</f>
        <v>#NAME?</v>
      </c>
      <c r="AL22" s="75">
        <f ca="1">'Bordereau Notes n°1b'!Q22</f>
        <v>0</v>
      </c>
      <c r="AM22" s="75" t="e">
        <f ca="1">'Bordereau Notes n°1b'!R22</f>
        <v>#NAME?</v>
      </c>
      <c r="AN22" s="75">
        <f ca="1">'Bordereau Notes n°1b'!S22</f>
        <v>0</v>
      </c>
      <c r="AO22" s="75" t="e">
        <f ca="1">'Bordereau Notes n°1b'!T22</f>
        <v>#NAME?</v>
      </c>
      <c r="AP22" s="75">
        <f ca="1">'Bordereau Notes n°1b'!U22</f>
        <v>0</v>
      </c>
      <c r="AQ22" s="75" t="e">
        <f ca="1">'Bordereau Notes n°1b'!V22</f>
        <v>#NAME?</v>
      </c>
    </row>
    <row r="23" spans="1:43" s="31" customFormat="1" ht="21" outlineLevel="1" thickBot="1">
      <c r="A23" s="140" t="s">
        <v>51</v>
      </c>
      <c r="B23" s="141"/>
      <c r="C23" s="388" t="e">
        <f ca="1">IF(D22=0,"",RANK(D22,Total))</f>
        <v>#NAME?</v>
      </c>
      <c r="D23" s="389"/>
      <c r="E23" s="388" t="e">
        <f ca="1">IF(F22=0,"",RANK(F22,Total))</f>
        <v>#NAME?</v>
      </c>
      <c r="F23" s="389"/>
      <c r="G23" s="388" t="e">
        <f ca="1">IF(H22=0,"",RANK(H22,Total))</f>
        <v>#NAME?</v>
      </c>
      <c r="H23" s="389"/>
      <c r="I23" s="388" t="e">
        <f ca="1">IF(J22=0,"",RANK(J22,Total))</f>
        <v>#NAME?</v>
      </c>
      <c r="J23" s="389"/>
      <c r="K23" s="388" t="e">
        <f ca="1">IF(L22=0,"",RANK(L22,Total))</f>
        <v>#NAME?</v>
      </c>
      <c r="L23" s="389"/>
      <c r="M23" s="388" t="e">
        <f ca="1">IF(N22=0,"",RANK(N22,Total))</f>
        <v>#NAME?</v>
      </c>
      <c r="N23" s="389"/>
      <c r="O23" s="388" t="e">
        <f ca="1">IF(P22=0,"",RANK(P22,Total))</f>
        <v>#NAME?</v>
      </c>
      <c r="P23" s="389"/>
      <c r="Q23" s="388" t="e">
        <f ca="1">IF(R22=0,"",RANK(R22,Total))</f>
        <v>#NAME?</v>
      </c>
      <c r="R23" s="389"/>
      <c r="S23" s="388" t="e">
        <f ca="1">IF(T22=0,"",RANK(T22,Total))</f>
        <v>#NAME?</v>
      </c>
      <c r="T23" s="389"/>
      <c r="U23" s="388" t="e">
        <f ca="1">IF(V22=0,"",RANK(V22,Total))</f>
        <v>#NAME?</v>
      </c>
      <c r="V23" s="389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</row>
    <row r="24" spans="1:43" ht="11.25" customHeight="1" thickBot="1">
      <c r="A24" s="159"/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</row>
    <row r="25" spans="1:43" s="3" customFormat="1" ht="18.95" customHeight="1" thickBot="1">
      <c r="A25" s="142" t="s">
        <v>1</v>
      </c>
      <c r="B25" s="143"/>
      <c r="C25" s="375" t="str">
        <f ca="1">IF(C26=0,"",Jury!$A25)</f>
        <v/>
      </c>
      <c r="D25" s="376"/>
      <c r="E25" s="375" t="str">
        <f ca="1">IF(E26=0,"",Jury!$A26)</f>
        <v/>
      </c>
      <c r="F25" s="376"/>
      <c r="G25" s="375" t="str">
        <f ca="1">IF(G26=0,"",Jury!$A27)</f>
        <v/>
      </c>
      <c r="H25" s="376"/>
      <c r="I25" s="375" t="str">
        <f ca="1">IF(I26=0,"",Jury!$A28)</f>
        <v/>
      </c>
      <c r="J25" s="376"/>
      <c r="K25" s="375" t="str">
        <f ca="1">IF(K26=0,"",Jury!$A29)</f>
        <v/>
      </c>
      <c r="L25" s="376"/>
      <c r="M25" s="375" t="str">
        <f ca="1">IF(M26=0,"",Jury!$A30)</f>
        <v/>
      </c>
      <c r="N25" s="376"/>
      <c r="O25" s="375" t="str">
        <f ca="1">IF(O26=0,"",Jury!$A31)</f>
        <v/>
      </c>
      <c r="P25" s="376"/>
      <c r="Q25" s="375" t="str">
        <f ca="1">IF(Q26=0,"",Jury!$A32)</f>
        <v/>
      </c>
      <c r="R25" s="376"/>
      <c r="S25" s="375" t="str">
        <f ca="1">IF(S26=0,"",Jury!$A33)</f>
        <v/>
      </c>
      <c r="T25" s="376"/>
      <c r="U25" s="375" t="str">
        <f ca="1">IF(U26=0,"",Jury!$A34)</f>
        <v/>
      </c>
      <c r="V25" s="376"/>
    </row>
    <row r="26" spans="1:43" ht="53.25" customHeight="1">
      <c r="A26" s="372" t="s">
        <v>30</v>
      </c>
      <c r="B26" s="373"/>
      <c r="C26" s="369">
        <f ca="1">Jury!D25</f>
        <v>0</v>
      </c>
      <c r="D26" s="370"/>
      <c r="E26" s="371">
        <f ca="1">Jury!D26</f>
        <v>0</v>
      </c>
      <c r="F26" s="370"/>
      <c r="G26" s="369">
        <f ca="1">Jury!D27</f>
        <v>0</v>
      </c>
      <c r="H26" s="370"/>
      <c r="I26" s="369">
        <f ca="1">Jury!D28</f>
        <v>0</v>
      </c>
      <c r="J26" s="370"/>
      <c r="K26" s="369">
        <f ca="1">Jury!D29</f>
        <v>0</v>
      </c>
      <c r="L26" s="370"/>
      <c r="M26" s="371">
        <f ca="1">Jury!D30</f>
        <v>0</v>
      </c>
      <c r="N26" s="370"/>
      <c r="O26" s="371">
        <f ca="1">Jury!D31</f>
        <v>0</v>
      </c>
      <c r="P26" s="370"/>
      <c r="Q26" s="371">
        <f ca="1">Jury!D32</f>
        <v>0</v>
      </c>
      <c r="R26" s="370"/>
      <c r="S26" s="371">
        <f ca="1">Jury!D33</f>
        <v>0</v>
      </c>
      <c r="T26" s="370"/>
      <c r="U26" s="371">
        <f ca="1">Jury!D34</f>
        <v>0</v>
      </c>
      <c r="V26" s="370"/>
    </row>
    <row r="27" spans="1:43" ht="21.75" customHeight="1">
      <c r="A27" s="330"/>
      <c r="B27" s="331"/>
      <c r="C27" s="392">
        <f ca="1">Jury!E25</f>
        <v>0</v>
      </c>
      <c r="D27" s="393"/>
      <c r="E27" s="383">
        <f ca="1">Jury!E26</f>
        <v>0</v>
      </c>
      <c r="F27" s="384"/>
      <c r="G27" s="383">
        <f ca="1">Jury!E27</f>
        <v>0</v>
      </c>
      <c r="H27" s="384"/>
      <c r="I27" s="385">
        <f ca="1">Jury!E28</f>
        <v>0</v>
      </c>
      <c r="J27" s="384"/>
      <c r="K27" s="385">
        <f ca="1">Jury!E29</f>
        <v>0</v>
      </c>
      <c r="L27" s="384"/>
      <c r="M27" s="383">
        <f ca="1">Jury!E30</f>
        <v>0</v>
      </c>
      <c r="N27" s="384"/>
      <c r="O27" s="383">
        <f ca="1">Jury!E31</f>
        <v>0</v>
      </c>
      <c r="P27" s="384"/>
      <c r="Q27" s="383">
        <f ca="1">Jury!E32</f>
        <v>0</v>
      </c>
      <c r="R27" s="384"/>
      <c r="S27" s="383">
        <f ca="1">Jury!E33</f>
        <v>0</v>
      </c>
      <c r="T27" s="384"/>
      <c r="U27" s="383">
        <f ca="1">Jury!E34</f>
        <v>0</v>
      </c>
      <c r="V27" s="384"/>
    </row>
    <row r="28" spans="1:43" ht="99.95" customHeight="1" thickBot="1">
      <c r="A28" s="386" t="s">
        <v>29</v>
      </c>
      <c r="B28" s="387"/>
      <c r="C28" s="390"/>
      <c r="D28" s="391"/>
      <c r="E28" s="390"/>
      <c r="F28" s="391"/>
      <c r="G28" s="381"/>
      <c r="H28" s="382"/>
      <c r="I28" s="381"/>
      <c r="J28" s="382"/>
      <c r="K28" s="381"/>
      <c r="L28" s="382"/>
      <c r="M28" s="381"/>
      <c r="N28" s="382"/>
      <c r="O28" s="381"/>
      <c r="P28" s="382"/>
      <c r="Q28" s="381"/>
      <c r="R28" s="382"/>
      <c r="S28" s="381"/>
      <c r="T28" s="382"/>
      <c r="U28" s="381"/>
      <c r="V28" s="382"/>
    </row>
    <row r="29" spans="1:43" s="3" customFormat="1" ht="18.95" customHeight="1" thickBot="1">
      <c r="A29" s="142" t="s">
        <v>1</v>
      </c>
      <c r="B29" s="143"/>
      <c r="C29" s="375" t="str">
        <f ca="1">IF(C30=0,"",Jury!$A35)</f>
        <v/>
      </c>
      <c r="D29" s="376"/>
      <c r="E29" s="375" t="str">
        <f ca="1">IF(E30=0,"",Jury!$A36)</f>
        <v/>
      </c>
      <c r="F29" s="376"/>
      <c r="G29" s="375" t="str">
        <f ca="1">IF(G30=0,"",Jury!$A37)</f>
        <v/>
      </c>
      <c r="H29" s="376"/>
      <c r="I29" s="375" t="str">
        <f ca="1">IF(I30=0,"",Jury!$A38)</f>
        <v/>
      </c>
      <c r="J29" s="376"/>
      <c r="K29" s="375" t="str">
        <f ca="1">IF(K30=0,"",Jury!$A39)</f>
        <v/>
      </c>
      <c r="L29" s="376"/>
      <c r="M29" s="375" t="str">
        <f ca="1">IF(M30=0,"",Jury!$A40)</f>
        <v/>
      </c>
      <c r="N29" s="376"/>
      <c r="O29" s="375" t="str">
        <f ca="1">IF(O30=0,"",Jury!$A41)</f>
        <v/>
      </c>
      <c r="P29" s="376"/>
      <c r="Q29" s="375" t="str">
        <f ca="1">IF(Q30=0,"",Jury!$A42)</f>
        <v/>
      </c>
      <c r="R29" s="376"/>
      <c r="S29" s="375" t="str">
        <f ca="1">IF(S30=0,"",Jury!$A43)</f>
        <v/>
      </c>
      <c r="T29" s="376"/>
      <c r="U29" s="375" t="str">
        <f ca="1">IF(U30=0,"",Jury!$A44)</f>
        <v/>
      </c>
      <c r="V29" s="376"/>
    </row>
    <row r="30" spans="1:43" ht="53.25" customHeight="1">
      <c r="A30" s="372" t="s">
        <v>30</v>
      </c>
      <c r="B30" s="373"/>
      <c r="C30" s="369">
        <f ca="1">Jury!$D35</f>
        <v>0</v>
      </c>
      <c r="D30" s="370"/>
      <c r="E30" s="369">
        <f ca="1">Jury!$D36</f>
        <v>0</v>
      </c>
      <c r="F30" s="370"/>
      <c r="G30" s="369">
        <f ca="1">Jury!$D37</f>
        <v>0</v>
      </c>
      <c r="H30" s="370"/>
      <c r="I30" s="369">
        <f ca="1">Jury!$D38</f>
        <v>0</v>
      </c>
      <c r="J30" s="370"/>
      <c r="K30" s="369">
        <f ca="1">Jury!$D39</f>
        <v>0</v>
      </c>
      <c r="L30" s="370"/>
      <c r="M30" s="369">
        <f ca="1">Jury!$D40</f>
        <v>0</v>
      </c>
      <c r="N30" s="370"/>
      <c r="O30" s="369">
        <f ca="1">Jury!$D41</f>
        <v>0</v>
      </c>
      <c r="P30" s="370"/>
      <c r="Q30" s="369">
        <f ca="1">Jury!$D42</f>
        <v>0</v>
      </c>
      <c r="R30" s="370"/>
      <c r="S30" s="369">
        <f ca="1">Jury!$D43</f>
        <v>0</v>
      </c>
      <c r="T30" s="370"/>
      <c r="U30" s="369">
        <f ca="1">Jury!$D44</f>
        <v>0</v>
      </c>
      <c r="V30" s="370"/>
    </row>
    <row r="31" spans="1:43" ht="21.75" customHeight="1">
      <c r="A31" s="330"/>
      <c r="B31" s="331"/>
      <c r="C31" s="383">
        <f ca="1">Jury!$E35</f>
        <v>0</v>
      </c>
      <c r="D31" s="384"/>
      <c r="E31" s="383">
        <f ca="1">Jury!$E36</f>
        <v>0</v>
      </c>
      <c r="F31" s="384"/>
      <c r="G31" s="383">
        <f ca="1">Jury!$E37</f>
        <v>0</v>
      </c>
      <c r="H31" s="384"/>
      <c r="I31" s="383">
        <f ca="1">Jury!$E38</f>
        <v>0</v>
      </c>
      <c r="J31" s="384"/>
      <c r="K31" s="383">
        <f ca="1">Jury!$E39</f>
        <v>0</v>
      </c>
      <c r="L31" s="384"/>
      <c r="M31" s="383">
        <f ca="1">Jury!$E40</f>
        <v>0</v>
      </c>
      <c r="N31" s="384"/>
      <c r="O31" s="383">
        <f ca="1">Jury!$E41</f>
        <v>0</v>
      </c>
      <c r="P31" s="384"/>
      <c r="Q31" s="383">
        <f ca="1">Jury!$E42</f>
        <v>0</v>
      </c>
      <c r="R31" s="384"/>
      <c r="S31" s="383">
        <f ca="1">Jury!$E43</f>
        <v>0</v>
      </c>
      <c r="T31" s="384"/>
      <c r="U31" s="383">
        <f ca="1">Jury!$E44</f>
        <v>0</v>
      </c>
      <c r="V31" s="384"/>
    </row>
    <row r="32" spans="1:43" ht="99.95" customHeight="1" thickBot="1">
      <c r="A32" s="386" t="s">
        <v>29</v>
      </c>
      <c r="B32" s="387"/>
      <c r="C32" s="390"/>
      <c r="D32" s="391"/>
      <c r="E32" s="390"/>
      <c r="F32" s="391"/>
      <c r="G32" s="381"/>
      <c r="H32" s="382"/>
      <c r="I32" s="381"/>
      <c r="J32" s="382"/>
      <c r="K32" s="381"/>
      <c r="L32" s="382"/>
      <c r="M32" s="381"/>
      <c r="N32" s="382"/>
      <c r="O32" s="381"/>
      <c r="P32" s="382"/>
      <c r="Q32" s="381"/>
      <c r="R32" s="382"/>
      <c r="S32" s="381"/>
      <c r="T32" s="382"/>
      <c r="U32" s="381"/>
      <c r="V32" s="382"/>
    </row>
  </sheetData>
  <sheetProtection sheet="1" objects="1" scenarios="1"/>
  <mergeCells count="174">
    <mergeCell ref="U21:V21"/>
    <mergeCell ref="A12:B13"/>
    <mergeCell ref="O13:P13"/>
    <mergeCell ref="O16:P16"/>
    <mergeCell ref="O19:P19"/>
    <mergeCell ref="Q13:R13"/>
    <mergeCell ref="Q16:R16"/>
    <mergeCell ref="Q19:R19"/>
    <mergeCell ref="U13:V13"/>
    <mergeCell ref="U16:V16"/>
    <mergeCell ref="U19:V19"/>
    <mergeCell ref="C21:D21"/>
    <mergeCell ref="E21:F21"/>
    <mergeCell ref="G21:H21"/>
    <mergeCell ref="I21:J21"/>
    <mergeCell ref="K21:L21"/>
    <mergeCell ref="M21:N21"/>
    <mergeCell ref="O21:P21"/>
    <mergeCell ref="G19:H19"/>
    <mergeCell ref="I19:J19"/>
    <mergeCell ref="M28:N28"/>
    <mergeCell ref="K28:L28"/>
    <mergeCell ref="Q29:R29"/>
    <mergeCell ref="K29:L29"/>
    <mergeCell ref="U23:V23"/>
    <mergeCell ref="O23:P23"/>
    <mergeCell ref="Q23:R23"/>
    <mergeCell ref="S23:T23"/>
    <mergeCell ref="U32:V32"/>
    <mergeCell ref="A30:B31"/>
    <mergeCell ref="U29:V29"/>
    <mergeCell ref="K32:L32"/>
    <mergeCell ref="M32:N32"/>
    <mergeCell ref="O32:P32"/>
    <mergeCell ref="Q32:R32"/>
    <mergeCell ref="S32:T32"/>
    <mergeCell ref="O29:P29"/>
    <mergeCell ref="S29:T29"/>
    <mergeCell ref="C30:D30"/>
    <mergeCell ref="E30:F30"/>
    <mergeCell ref="G30:H30"/>
    <mergeCell ref="S30:T30"/>
    <mergeCell ref="O26:P26"/>
    <mergeCell ref="Q26:R26"/>
    <mergeCell ref="K27:L27"/>
    <mergeCell ref="I28:J28"/>
    <mergeCell ref="Q28:R28"/>
    <mergeCell ref="O28:P28"/>
    <mergeCell ref="E31:F31"/>
    <mergeCell ref="G31:H31"/>
    <mergeCell ref="I31:J31"/>
    <mergeCell ref="K31:L31"/>
    <mergeCell ref="M31:N31"/>
    <mergeCell ref="O31:P31"/>
    <mergeCell ref="U31:V31"/>
    <mergeCell ref="I30:J30"/>
    <mergeCell ref="K30:L30"/>
    <mergeCell ref="M30:N30"/>
    <mergeCell ref="O30:P30"/>
    <mergeCell ref="Q30:R30"/>
    <mergeCell ref="U30:V30"/>
    <mergeCell ref="Q31:R31"/>
    <mergeCell ref="S31:T31"/>
    <mergeCell ref="M29:N29"/>
    <mergeCell ref="C29:D29"/>
    <mergeCell ref="E29:F29"/>
    <mergeCell ref="G29:H29"/>
    <mergeCell ref="I29:J29"/>
    <mergeCell ref="A32:B32"/>
    <mergeCell ref="C32:D32"/>
    <mergeCell ref="E32:F32"/>
    <mergeCell ref="G32:H32"/>
    <mergeCell ref="C31:D31"/>
    <mergeCell ref="I32:J32"/>
    <mergeCell ref="S21:T21"/>
    <mergeCell ref="I13:J13"/>
    <mergeCell ref="E28:F28"/>
    <mergeCell ref="G26:H26"/>
    <mergeCell ref="K23:L23"/>
    <mergeCell ref="M23:N23"/>
    <mergeCell ref="M27:N27"/>
    <mergeCell ref="O27:P27"/>
    <mergeCell ref="Q27:R27"/>
    <mergeCell ref="C23:D23"/>
    <mergeCell ref="E23:F23"/>
    <mergeCell ref="G23:H23"/>
    <mergeCell ref="I23:J23"/>
    <mergeCell ref="C28:D28"/>
    <mergeCell ref="C27:D27"/>
    <mergeCell ref="E27:F27"/>
    <mergeCell ref="G27:H27"/>
    <mergeCell ref="G28:H28"/>
    <mergeCell ref="I27:J27"/>
    <mergeCell ref="A28:B28"/>
    <mergeCell ref="U4:V4"/>
    <mergeCell ref="U5:V5"/>
    <mergeCell ref="U6:V6"/>
    <mergeCell ref="Q25:R25"/>
    <mergeCell ref="S4:T4"/>
    <mergeCell ref="S25:T25"/>
    <mergeCell ref="U25:V25"/>
    <mergeCell ref="Q6:R6"/>
    <mergeCell ref="I4:J4"/>
    <mergeCell ref="S26:T26"/>
    <mergeCell ref="U26:V26"/>
    <mergeCell ref="S28:T28"/>
    <mergeCell ref="U28:V28"/>
    <mergeCell ref="S27:T27"/>
    <mergeCell ref="U27:V27"/>
    <mergeCell ref="S5:T5"/>
    <mergeCell ref="S6:T6"/>
    <mergeCell ref="I25:J25"/>
    <mergeCell ref="K25:L25"/>
    <mergeCell ref="S13:T13"/>
    <mergeCell ref="S16:T16"/>
    <mergeCell ref="S19:T19"/>
    <mergeCell ref="Q21:R21"/>
    <mergeCell ref="O25:P25"/>
    <mergeCell ref="M16:N16"/>
    <mergeCell ref="M19:N19"/>
    <mergeCell ref="Q4:R4"/>
    <mergeCell ref="O6:P6"/>
    <mergeCell ref="Q5:R5"/>
    <mergeCell ref="M5:N5"/>
    <mergeCell ref="O5:P5"/>
    <mergeCell ref="M4:N4"/>
    <mergeCell ref="O4:P4"/>
    <mergeCell ref="I5:J5"/>
    <mergeCell ref="I6:J6"/>
    <mergeCell ref="G6:H6"/>
    <mergeCell ref="C5:D5"/>
    <mergeCell ref="E5:F5"/>
    <mergeCell ref="G5:H5"/>
    <mergeCell ref="E6:F6"/>
    <mergeCell ref="C25:D25"/>
    <mergeCell ref="E25:F25"/>
    <mergeCell ref="K6:L6"/>
    <mergeCell ref="M6:N6"/>
    <mergeCell ref="G25:H25"/>
    <mergeCell ref="E16:F16"/>
    <mergeCell ref="E19:F19"/>
    <mergeCell ref="G13:H13"/>
    <mergeCell ref="G16:H16"/>
    <mergeCell ref="M13:N13"/>
    <mergeCell ref="K26:L26"/>
    <mergeCell ref="M26:N26"/>
    <mergeCell ref="A19:B19"/>
    <mergeCell ref="C26:D26"/>
    <mergeCell ref="E26:F26"/>
    <mergeCell ref="I26:J26"/>
    <mergeCell ref="A26:B27"/>
    <mergeCell ref="C19:D19"/>
    <mergeCell ref="K19:L19"/>
    <mergeCell ref="M25:N25"/>
    <mergeCell ref="A22:B22"/>
    <mergeCell ref="A16:B16"/>
    <mergeCell ref="A1:B3"/>
    <mergeCell ref="C1:F3"/>
    <mergeCell ref="C13:D13"/>
    <mergeCell ref="C16:D16"/>
    <mergeCell ref="E13:F13"/>
    <mergeCell ref="C4:D4"/>
    <mergeCell ref="E4:F4"/>
    <mergeCell ref="C6:D6"/>
    <mergeCell ref="I16:J16"/>
    <mergeCell ref="K13:L13"/>
    <mergeCell ref="K16:L16"/>
    <mergeCell ref="H1:L1"/>
    <mergeCell ref="A4:B6"/>
    <mergeCell ref="K4:L4"/>
    <mergeCell ref="K5:L5"/>
    <mergeCell ref="H2:L2"/>
    <mergeCell ref="H3:L3"/>
    <mergeCell ref="G4:H4"/>
  </mergeCells>
  <phoneticPr fontId="0" type="noConversion"/>
  <conditionalFormatting sqref="C23:V23">
    <cfRule type="expression" dxfId="33" priority="216">
      <formula>C23=1</formula>
    </cfRule>
  </conditionalFormatting>
  <conditionalFormatting sqref="C18:F18 M18:V18">
    <cfRule type="expression" dxfId="32" priority="48">
      <formula>C$18&lt;10</formula>
    </cfRule>
  </conditionalFormatting>
  <conditionalFormatting sqref="C12:F12 M12:V12">
    <cfRule type="expression" dxfId="31" priority="12">
      <formula>AND(C$12&gt;=110,C$12&lt;&gt;"")</formula>
    </cfRule>
    <cfRule type="expression" dxfId="30" priority="44">
      <formula>AND(C$12&lt;110,C$12&lt;&gt;"")</formula>
    </cfRule>
  </conditionalFormatting>
  <conditionalFormatting sqref="C9:V11">
    <cfRule type="expression" dxfId="29" priority="43">
      <formula>C9&lt;5</formula>
    </cfRule>
  </conditionalFormatting>
  <conditionalFormatting sqref="C15:F15 M15:V15">
    <cfRule type="expression" dxfId="28" priority="47">
      <formula>C$15&lt;10</formula>
    </cfRule>
  </conditionalFormatting>
  <conditionalFormatting sqref="C26:V31">
    <cfRule type="expression" dxfId="27" priority="217">
      <formula>C26=0</formula>
    </cfRule>
  </conditionalFormatting>
  <conditionalFormatting sqref="C21:F22 M21:V22">
    <cfRule type="expression" dxfId="26" priority="11">
      <formula>AND(C$21&gt;169,C$21&lt;&gt;"")</formula>
    </cfRule>
    <cfRule type="expression" dxfId="25" priority="16">
      <formula>AND(C$21&lt;170,C$21&lt;&gt;"")</formula>
    </cfRule>
  </conditionalFormatting>
  <conditionalFormatting sqref="D22 F22 N22 P22 R22 T22 V22 L22 H22">
    <cfRule type="expression" dxfId="24" priority="7">
      <formula>AND(C$21&gt;169,C$21&lt;&gt;"")</formula>
    </cfRule>
  </conditionalFormatting>
  <conditionalFormatting sqref="C29:F32 M29:V32">
    <cfRule type="expression" dxfId="23" priority="2">
      <formula>C$30=0</formula>
    </cfRule>
  </conditionalFormatting>
  <conditionalFormatting sqref="A29:B32">
    <cfRule type="expression" dxfId="22" priority="1">
      <formula>$C$30=0</formula>
    </cfRule>
  </conditionalFormatting>
  <conditionalFormatting sqref="G18:L18">
    <cfRule type="expression" dxfId="21" priority="221">
      <formula>G$18&lt;10</formula>
    </cfRule>
  </conditionalFormatting>
  <conditionalFormatting sqref="G12:L12">
    <cfRule type="expression" dxfId="20" priority="224">
      <formula>AND(G$12&gt;=110,G$12&lt;&gt;"")</formula>
    </cfRule>
    <cfRule type="expression" dxfId="19" priority="225">
      <formula>AND(G$12&lt;110,G$12&lt;&gt;"")</formula>
    </cfRule>
  </conditionalFormatting>
  <conditionalFormatting sqref="G15:L15">
    <cfRule type="expression" dxfId="18" priority="229">
      <formula>G$15&lt;10</formula>
    </cfRule>
  </conditionalFormatting>
  <conditionalFormatting sqref="G21:L22">
    <cfRule type="expression" dxfId="17" priority="234">
      <formula>AND(G$21&gt;169,G$21&lt;&gt;"")</formula>
    </cfRule>
    <cfRule type="expression" dxfId="16" priority="235">
      <formula>AND(G$21&lt;170,G$21&lt;&gt;"")</formula>
    </cfRule>
  </conditionalFormatting>
  <conditionalFormatting sqref="J22">
    <cfRule type="expression" dxfId="15" priority="236">
      <formula>AND(I$21&gt;169,I$21&lt;&gt;"")</formula>
    </cfRule>
  </conditionalFormatting>
  <conditionalFormatting sqref="G29:L32">
    <cfRule type="expression" dxfId="14" priority="260">
      <formula>G$30=0</formula>
    </cfRule>
  </conditionalFormatting>
  <printOptions horizontalCentered="1"/>
  <pageMargins left="3.937007874015748E-2" right="3.937007874015748E-2" top="0.31496062992125984" bottom="0.31496062992125984" header="0.19685039370078741" footer="0.15748031496062992"/>
  <pageSetup paperSize="9" scale="59" orientation="landscape" horizontalDpi="300" verticalDpi="300" r:id="rId1"/>
  <headerFooter alignWithMargins="0">
    <oddFooter>&amp;L&amp;F &amp;" " &amp;" ,Normal"&amp;A</oddFooter>
  </headerFooter>
  <cellWatches>
    <cellWatch r="O5"/>
  </cellWatch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Q32"/>
  <sheetViews>
    <sheetView zoomScale="70" zoomScaleNormal="70" zoomScaleSheetLayoutView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baseColWidth="10" defaultColWidth="11.42578125" defaultRowHeight="12.75" outlineLevelRow="1"/>
  <cols>
    <col min="1" max="1" width="46.28515625" customWidth="1"/>
    <col min="2" max="2" width="8.28515625" customWidth="1"/>
    <col min="3" max="22" width="9.85546875" customWidth="1"/>
  </cols>
  <sheetData>
    <row r="1" spans="1:25" ht="42" customHeight="1">
      <c r="A1" s="365"/>
      <c r="B1" s="366"/>
      <c r="C1" s="365" t="str">
        <f ca="1">IF(Jury!$D$17="","",Jury!$D$17)</f>
        <v/>
      </c>
      <c r="D1" s="366"/>
      <c r="E1" s="366"/>
      <c r="F1" s="366"/>
      <c r="G1" s="204" t="s">
        <v>28</v>
      </c>
      <c r="H1" s="345" t="str">
        <f ca="1">IF(Jury!$D$16="","",Jury!$D$16)</f>
        <v/>
      </c>
      <c r="I1" s="346"/>
      <c r="J1" s="346"/>
      <c r="K1" s="346"/>
      <c r="L1" s="346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5" ht="42" customHeight="1">
      <c r="A2" s="366"/>
      <c r="B2" s="366"/>
      <c r="C2" s="366"/>
      <c r="D2" s="366"/>
      <c r="E2" s="366"/>
      <c r="F2" s="366"/>
      <c r="G2" s="161" t="s">
        <v>27</v>
      </c>
      <c r="H2" s="355" t="str">
        <f ca="1">IF(Jury!$D$15="","",Jury!$D$15)</f>
        <v/>
      </c>
      <c r="I2" s="356"/>
      <c r="J2" s="356"/>
      <c r="K2" s="356"/>
      <c r="L2" s="356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5" ht="42" customHeight="1" thickBot="1">
      <c r="A3" s="366"/>
      <c r="B3" s="366"/>
      <c r="C3" s="367"/>
      <c r="D3" s="367"/>
      <c r="E3" s="367"/>
      <c r="F3" s="367"/>
      <c r="G3" s="205"/>
      <c r="H3" s="357"/>
      <c r="I3" s="358"/>
      <c r="J3" s="358"/>
      <c r="K3" s="358"/>
      <c r="L3" s="358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5" s="3" customFormat="1" ht="15.95" customHeight="1">
      <c r="A4" s="347" t="s">
        <v>40</v>
      </c>
      <c r="B4" s="347"/>
      <c r="C4" s="351" t="str">
        <f ca="1">IF('Bordereaux Délivrance 1'!$G24="","",'Bordereaux Délivrance 1'!$C24)</f>
        <v/>
      </c>
      <c r="D4" s="352"/>
      <c r="E4" s="351" t="str">
        <f ca="1">IF('Bordereaux Délivrance 1'!$G25="","",'Bordereaux Délivrance 1'!$C25)</f>
        <v/>
      </c>
      <c r="F4" s="352"/>
      <c r="G4" s="351" t="str">
        <f ca="1">IF('Bordereaux Délivrance 1'!$G26="","",'Bordereaux Délivrance 1'!$C26)</f>
        <v/>
      </c>
      <c r="H4" s="352"/>
      <c r="I4" s="351" t="str">
        <f ca="1">IF('Bordereaux Délivrance 1'!$G27="","",'Bordereaux Délivrance 1'!$C27)</f>
        <v/>
      </c>
      <c r="J4" s="352"/>
      <c r="K4" s="351" t="str">
        <f ca="1">IF('Bordereaux Délivrance 1'!$G28="","",'Bordereaux Délivrance 1'!$C28)</f>
        <v/>
      </c>
      <c r="L4" s="352"/>
      <c r="M4" s="351" t="str">
        <f ca="1">IF('Bordereaux Délivrance 1'!$G29="","",'Bordereaux Délivrance 1'!$C29)</f>
        <v/>
      </c>
      <c r="N4" s="352"/>
      <c r="O4" s="351" t="str">
        <f ca="1">IF('Bordereaux Délivrance 1'!$G30="","",'Bordereaux Délivrance 1'!$C30)</f>
        <v/>
      </c>
      <c r="P4" s="352"/>
      <c r="Q4" s="351" t="str">
        <f ca="1">IF('Bordereaux Délivrance 1'!$G31="","",'Bordereaux Délivrance 1'!$C31)</f>
        <v/>
      </c>
      <c r="R4" s="352"/>
      <c r="S4" s="351" t="str">
        <f ca="1">IF('Bordereaux Délivrance 1'!$G32="","",'Bordereaux Délivrance 1'!$C32)</f>
        <v/>
      </c>
      <c r="T4" s="352"/>
      <c r="U4" s="351" t="str">
        <f ca="1">IF('Bordereaux Délivrance 1'!$G33="","",'Bordereaux Délivrance 1'!$C33)</f>
        <v/>
      </c>
      <c r="V4" s="352"/>
    </row>
    <row r="5" spans="1:25" ht="54.95" customHeight="1">
      <c r="A5" s="347"/>
      <c r="B5" s="347"/>
      <c r="C5" s="353" t="str">
        <f ca="1">IF('Bordereaux Délivrance 1'!$G24="","",'Bordereaux Délivrance 1'!$G24)</f>
        <v/>
      </c>
      <c r="D5" s="354"/>
      <c r="E5" s="353" t="str">
        <f ca="1">IF('Bordereaux Délivrance 1'!$G25="","",'Bordereaux Délivrance 1'!$G25)</f>
        <v/>
      </c>
      <c r="F5" s="354"/>
      <c r="G5" s="353" t="str">
        <f ca="1">IF('Bordereaux Délivrance 1'!$G26="","",'Bordereaux Délivrance 1'!$G26)</f>
        <v/>
      </c>
      <c r="H5" s="354"/>
      <c r="I5" s="353" t="str">
        <f ca="1">IF('Bordereaux Délivrance 1'!$G27="","",'Bordereaux Délivrance 1'!$G27)</f>
        <v/>
      </c>
      <c r="J5" s="354"/>
      <c r="K5" s="353" t="str">
        <f ca="1">IF('Bordereaux Délivrance 1'!$G28="","",'Bordereaux Délivrance 1'!$G28)</f>
        <v/>
      </c>
      <c r="L5" s="354"/>
      <c r="M5" s="353" t="str">
        <f ca="1">IF('Bordereaux Délivrance 1'!$G29="","",'Bordereaux Délivrance 1'!$G29)</f>
        <v/>
      </c>
      <c r="N5" s="354"/>
      <c r="O5" s="353" t="str">
        <f ca="1">IF('Bordereaux Délivrance 1'!$G30="","",'Bordereaux Délivrance 1'!$G30)</f>
        <v/>
      </c>
      <c r="P5" s="354"/>
      <c r="Q5" s="353" t="str">
        <f ca="1">IF('Bordereaux Délivrance 1'!$G31="","",'Bordereaux Délivrance 1'!$G31)</f>
        <v/>
      </c>
      <c r="R5" s="354"/>
      <c r="S5" s="353" t="str">
        <f ca="1">IF('Bordereaux Délivrance 1'!$G32="","",'Bordereaux Délivrance 1'!$G32)</f>
        <v/>
      </c>
      <c r="T5" s="354"/>
      <c r="U5" s="353" t="str">
        <f ca="1">IF('Bordereaux Délivrance 1'!$G33="","",'Bordereaux Délivrance 1'!$G33)</f>
        <v/>
      </c>
      <c r="V5" s="354"/>
      <c r="W5" s="2"/>
    </row>
    <row r="6" spans="1:25" s="3" customFormat="1" ht="24.95" customHeight="1" thickBot="1">
      <c r="A6" s="349"/>
      <c r="B6" s="349"/>
      <c r="C6" s="377" t="str">
        <f ca="1">IF(C5="","",IF(AND(C21="",SUM(D9:D18)&gt;0),Clés!$B$9,IF(C21="",Clés!$B$10,IF(C13=Clés!$B$7,Clés!$B$3,IF(C16=Clés!$B$7,Clés!$B$3,IF(C19=Clés!$B$7,Clés!$B$3,Clés!$B$4))))))</f>
        <v/>
      </c>
      <c r="D6" s="378"/>
      <c r="E6" s="377" t="str">
        <f ca="1">IF(E5="","",IF(AND(E21="",SUM(F9:F18)&gt;0),Clés!$B$9,IF(E21="",Clés!$B$10,IF(E13=Clés!$B$7,Clés!$B$3,IF(E16=Clés!$B$7,Clés!$B$3,IF(E19=Clés!$B$7,Clés!$B$3,Clés!$B$4))))))</f>
        <v/>
      </c>
      <c r="F6" s="378"/>
      <c r="G6" s="377" t="str">
        <f ca="1">IF(G5="","",IF(AND(G21="",SUM(H9:H18)&gt;0),Clés!$B$9,IF(G21="",Clés!$B$10,IF(G13=Clés!$B$7,Clés!$B$3,IF(G16=Clés!$B$7,Clés!$B$3,IF(G19=Clés!$B$7,Clés!$B$3,Clés!$B$4))))))</f>
        <v/>
      </c>
      <c r="H6" s="378"/>
      <c r="I6" s="377" t="str">
        <f ca="1">IF(I5="","",IF(AND(I21="",SUM(J9:J18)&gt;0),Clés!$B$9,IF(I21="",Clés!$B$10,IF(I13=Clés!$B$7,Clés!$B$3,IF(I16=Clés!$B$7,Clés!$B$3,IF(I19=Clés!$B$7,Clés!$B$3,Clés!$B$4))))))</f>
        <v/>
      </c>
      <c r="J6" s="378"/>
      <c r="K6" s="377" t="str">
        <f ca="1">IF(K5="","",IF(AND(K21="",SUM(L9:L18)&gt;0),Clés!$B$9,IF(K21="",Clés!$B$10,IF(K13=Clés!$B$7,Clés!$B$3,IF(K16=Clés!$B$7,Clés!$B$3,IF(K19=Clés!$B$7,Clés!$B$3,Clés!$B$4))))))</f>
        <v/>
      </c>
      <c r="L6" s="378"/>
      <c r="M6" s="377" t="str">
        <f ca="1">IF(M5="","",IF(AND(M21="",SUM(N9:N18)&gt;0),Clés!$B$9,IF(M21="",Clés!$B$10,IF(M13=Clés!$B$7,Clés!$B$3,IF(M16=Clés!$B$7,Clés!$B$3,IF(M19=Clés!$B$7,Clés!$B$3,Clés!$B$4))))))</f>
        <v/>
      </c>
      <c r="N6" s="378"/>
      <c r="O6" s="377" t="str">
        <f ca="1">IF(O5="","",IF(AND(O21="",SUM(P9:P18)&gt;0),Clés!$B$9,IF(O21="",Clés!$B$10,IF(O13=Clés!$B$7,Clés!$B$3,IF(O16=Clés!$B$7,Clés!$B$3,IF(O19=Clés!$B$7,Clés!$B$3,Clés!$B$4))))))</f>
        <v/>
      </c>
      <c r="P6" s="378"/>
      <c r="Q6" s="377" t="str">
        <f ca="1">IF(Q5="","",IF(AND(Q21="",SUM(R9:R18)&gt;0),Clés!$B$9,IF(Q21="",Clés!$B$10,IF(Q13=Clés!$B$7,Clés!$B$3,IF(Q16=Clés!$B$7,Clés!$B$3,IF(Q19=Clés!$B$7,Clés!$B$3,Clés!$B$4))))))</f>
        <v/>
      </c>
      <c r="R6" s="378"/>
      <c r="S6" s="377" t="str">
        <f ca="1">IF(S5="","",IF(AND(S21="",SUM(T9:T18)&gt;0),Clés!$B$9,IF(S21="",Clés!$B$10,IF(S13=Clés!$B$7,Clés!$B$3,IF(S16=Clés!$B$7,Clés!$B$3,IF(S19=Clés!$B$7,Clés!$B$3,Clés!$B$4))))))</f>
        <v/>
      </c>
      <c r="T6" s="378"/>
      <c r="U6" s="377" t="str">
        <f ca="1">IF(U5="","",IF(AND(U21="",SUM(V9:V18)&gt;0),Clés!$B$9,IF(U21="",Clés!$B$10,IF(U13=Clés!$B$7,Clés!$B$3,IF(U16=Clés!$B$7,Clés!$B$3,IF(U19=Clés!$B$7,Clés!$B$3,Clés!$B$4))))))</f>
        <v/>
      </c>
      <c r="V6" s="378"/>
      <c r="W6" s="16"/>
      <c r="Y6"/>
    </row>
    <row r="7" spans="1:25" s="32" customFormat="1" ht="20.25">
      <c r="A7" s="177" t="s">
        <v>116</v>
      </c>
      <c r="B7" s="178" t="s">
        <v>39</v>
      </c>
      <c r="C7" s="179" t="s">
        <v>0</v>
      </c>
      <c r="D7" s="180" t="s">
        <v>38</v>
      </c>
      <c r="E7" s="179" t="s">
        <v>0</v>
      </c>
      <c r="F7" s="180" t="s">
        <v>38</v>
      </c>
      <c r="G7" s="179" t="s">
        <v>0</v>
      </c>
      <c r="H7" s="180" t="s">
        <v>38</v>
      </c>
      <c r="I7" s="179" t="s">
        <v>0</v>
      </c>
      <c r="J7" s="180" t="s">
        <v>38</v>
      </c>
      <c r="K7" s="179" t="s">
        <v>0</v>
      </c>
      <c r="L7" s="180" t="s">
        <v>38</v>
      </c>
      <c r="M7" s="179" t="s">
        <v>0</v>
      </c>
      <c r="N7" s="180" t="s">
        <v>38</v>
      </c>
      <c r="O7" s="179" t="s">
        <v>0</v>
      </c>
      <c r="P7" s="180" t="s">
        <v>38</v>
      </c>
      <c r="Q7" s="179" t="s">
        <v>0</v>
      </c>
      <c r="R7" s="180" t="s">
        <v>38</v>
      </c>
      <c r="S7" s="179" t="s">
        <v>0</v>
      </c>
      <c r="T7" s="180" t="s">
        <v>38</v>
      </c>
      <c r="U7" s="179" t="s">
        <v>0</v>
      </c>
      <c r="V7" s="180" t="s">
        <v>38</v>
      </c>
      <c r="Y7"/>
    </row>
    <row r="8" spans="1:25" s="31" customFormat="1" ht="12" customHeight="1">
      <c r="A8" s="158"/>
      <c r="B8" s="157"/>
      <c r="C8" s="151"/>
      <c r="D8" s="152"/>
      <c r="E8" s="151"/>
      <c r="F8" s="152"/>
      <c r="G8" s="151"/>
      <c r="H8" s="152"/>
      <c r="I8" s="151"/>
      <c r="J8" s="152"/>
      <c r="K8" s="151"/>
      <c r="L8" s="152"/>
      <c r="M8" s="151"/>
      <c r="N8" s="152"/>
      <c r="O8" s="151"/>
      <c r="P8" s="152"/>
      <c r="Q8" s="151"/>
      <c r="R8" s="152"/>
      <c r="S8" s="151"/>
      <c r="T8" s="152"/>
      <c r="U8" s="151"/>
      <c r="V8" s="152"/>
      <c r="Y8"/>
    </row>
    <row r="9" spans="1:25" s="32" customFormat="1" ht="21.95" customHeight="1">
      <c r="A9" s="286" t="s">
        <v>131</v>
      </c>
      <c r="B9" s="287">
        <v>4</v>
      </c>
      <c r="C9" s="34"/>
      <c r="D9" s="35" t="str">
        <f>IF(C9="","",$B9*C9)</f>
        <v/>
      </c>
      <c r="E9" s="34"/>
      <c r="F9" s="35" t="str">
        <f>IF(E9="","",$B9*E9)</f>
        <v/>
      </c>
      <c r="G9" s="34"/>
      <c r="H9" s="35" t="str">
        <f>IF(G9="","",$B9*G9)</f>
        <v/>
      </c>
      <c r="I9" s="34"/>
      <c r="J9" s="35" t="str">
        <f>IF(I9="","",$B9*I9)</f>
        <v/>
      </c>
      <c r="K9" s="34"/>
      <c r="L9" s="35" t="str">
        <f>IF(K9="","",$B9*K9)</f>
        <v/>
      </c>
      <c r="M9" s="34"/>
      <c r="N9" s="35" t="str">
        <f>IF(M9="","",$B9*M9)</f>
        <v/>
      </c>
      <c r="O9" s="34"/>
      <c r="P9" s="35" t="str">
        <f>IF(O9="","",$B9*O9)</f>
        <v/>
      </c>
      <c r="Q9" s="34"/>
      <c r="R9" s="35" t="str">
        <f>IF(Q9="","",$B9*Q9)</f>
        <v/>
      </c>
      <c r="S9" s="34"/>
      <c r="T9" s="35" t="str">
        <f>IF(S9="","",$B9*S9)</f>
        <v/>
      </c>
      <c r="U9" s="34"/>
      <c r="V9" s="35" t="str">
        <f>IF(U9="","",$B9*U9)</f>
        <v/>
      </c>
      <c r="Y9"/>
    </row>
    <row r="10" spans="1:25" s="32" customFormat="1" ht="21.95" customHeight="1">
      <c r="A10" s="286" t="s">
        <v>132</v>
      </c>
      <c r="B10" s="287">
        <v>4</v>
      </c>
      <c r="C10" s="34"/>
      <c r="D10" s="35" t="str">
        <f>IF(C10="","",$B10*C10)</f>
        <v/>
      </c>
      <c r="E10" s="34"/>
      <c r="F10" s="35" t="str">
        <f>IF(E10="","",$B10*E10)</f>
        <v/>
      </c>
      <c r="G10" s="34"/>
      <c r="H10" s="35" t="str">
        <f>IF(G10="","",$B10*G10)</f>
        <v/>
      </c>
      <c r="I10" s="34"/>
      <c r="J10" s="35" t="str">
        <f>IF(I10="","",$B10*I10)</f>
        <v/>
      </c>
      <c r="K10" s="34"/>
      <c r="L10" s="35" t="str">
        <f>IF(K10="","",$B10*K10)</f>
        <v/>
      </c>
      <c r="M10" s="34"/>
      <c r="N10" s="35" t="str">
        <f>IF(M10="","",$B10*M10)</f>
        <v/>
      </c>
      <c r="O10" s="34"/>
      <c r="P10" s="35" t="str">
        <f>IF(O10="","",$B10*O10)</f>
        <v/>
      </c>
      <c r="Q10" s="34"/>
      <c r="R10" s="35" t="str">
        <f>IF(Q10="","",$B10*Q10)</f>
        <v/>
      </c>
      <c r="S10" s="34"/>
      <c r="T10" s="35" t="str">
        <f>IF(S10="","",$B10*S10)</f>
        <v/>
      </c>
      <c r="U10" s="34"/>
      <c r="V10" s="35" t="str">
        <f>IF(U10="","",$B10*U10)</f>
        <v/>
      </c>
      <c r="Y10"/>
    </row>
    <row r="11" spans="1:25" s="32" customFormat="1" ht="21.95" customHeight="1">
      <c r="A11" s="286" t="s">
        <v>133</v>
      </c>
      <c r="B11" s="287">
        <v>3</v>
      </c>
      <c r="C11" s="34"/>
      <c r="D11" s="35" t="str">
        <f>IF(C11="","",$B11*C11)</f>
        <v/>
      </c>
      <c r="E11" s="34"/>
      <c r="F11" s="35" t="str">
        <f>IF(E11="","",$B11*E11)</f>
        <v/>
      </c>
      <c r="G11" s="34"/>
      <c r="H11" s="35" t="str">
        <f>IF(G11="","",$B11*G11)</f>
        <v/>
      </c>
      <c r="I11" s="34"/>
      <c r="J11" s="35" t="str">
        <f>IF(I11="","",$B11*I11)</f>
        <v/>
      </c>
      <c r="K11" s="34"/>
      <c r="L11" s="35" t="str">
        <f>IF(K11="","",$B11*K11)</f>
        <v/>
      </c>
      <c r="M11" s="34"/>
      <c r="N11" s="35" t="str">
        <f>IF(M11="","",$B11*M11)</f>
        <v/>
      </c>
      <c r="O11" s="34"/>
      <c r="P11" s="35" t="str">
        <f>IF(O11="","",$B11*O11)</f>
        <v/>
      </c>
      <c r="Q11" s="34"/>
      <c r="R11" s="35" t="str">
        <f>IF(Q11="","",$B11*Q11)</f>
        <v/>
      </c>
      <c r="S11" s="34"/>
      <c r="T11" s="35" t="str">
        <f>IF(S11="","",$B11*S11)</f>
        <v/>
      </c>
      <c r="U11" s="34"/>
      <c r="V11" s="35" t="str">
        <f>IF(U11="","",$B11*U11)</f>
        <v/>
      </c>
      <c r="Y11"/>
    </row>
    <row r="12" spans="1:25" s="32" customFormat="1" ht="21.95" customHeight="1">
      <c r="A12" s="394" t="s">
        <v>117</v>
      </c>
      <c r="B12" s="395"/>
      <c r="C12" s="147"/>
      <c r="D12" s="148" t="str">
        <f>IF(SUM(D9:D11)=0,"",SUM(D9:D11))</f>
        <v/>
      </c>
      <c r="E12" s="147"/>
      <c r="F12" s="148" t="str">
        <f>IF(SUM(F9:F11)=0,"",SUM(F9:F11))</f>
        <v/>
      </c>
      <c r="G12" s="147"/>
      <c r="H12" s="148" t="str">
        <f>IF(SUM(H9:H11)=0,"",SUM(H9:H11))</f>
        <v/>
      </c>
      <c r="I12" s="147"/>
      <c r="J12" s="148" t="str">
        <f>IF(SUM(J9:J11)=0,"",SUM(J9:J11))</f>
        <v/>
      </c>
      <c r="K12" s="147"/>
      <c r="L12" s="148" t="str">
        <f>IF(SUM(L9:L11)=0,"",SUM(L9:L11))</f>
        <v/>
      </c>
      <c r="M12" s="147"/>
      <c r="N12" s="148" t="str">
        <f>IF(SUM(N9:N11)=0,"",SUM(N9:N11))</f>
        <v/>
      </c>
      <c r="O12" s="147"/>
      <c r="P12" s="148" t="str">
        <f>IF(SUM(P9:P11)=0,"",SUM(P9:P11))</f>
        <v/>
      </c>
      <c r="Q12" s="147"/>
      <c r="R12" s="148" t="str">
        <f>IF(SUM(R9:R11)=0,"",SUM(R9:R11))</f>
        <v/>
      </c>
      <c r="S12" s="147"/>
      <c r="T12" s="148" t="str">
        <f>IF(SUM(T9:T11)=0,"",SUM(T9:T11))</f>
        <v/>
      </c>
      <c r="U12" s="147"/>
      <c r="V12" s="148" t="str">
        <f>IF(SUM(V9:V11)=0,"",SUM(V9:V11))</f>
        <v/>
      </c>
      <c r="Y12"/>
    </row>
    <row r="13" spans="1:25" s="74" customFormat="1" ht="15.75" customHeight="1">
      <c r="A13" s="396"/>
      <c r="B13" s="397"/>
      <c r="C13" s="343" t="str">
        <f ca="1">IF(D12="","",IF(D12&lt;110,Clés!$B$7,IF(C11&lt;5,Clés!$B$7,IF(C10&lt;5,Clés!$B$7,IF(C9&lt;5,Clés!$B$7,Clés!$B$8)))))</f>
        <v/>
      </c>
      <c r="D13" s="368"/>
      <c r="E13" s="343" t="str">
        <f ca="1">IF(F12="","",IF(F12&lt;110,Clés!$B$7,IF(E11&lt;5,Clés!$B$7,IF(E10&lt;5,Clés!$B$7,IF(E9&lt;5,Clés!$B$7,Clés!$B$8)))))</f>
        <v/>
      </c>
      <c r="F13" s="368"/>
      <c r="G13" s="343" t="str">
        <f ca="1">IF(H12="","",IF(H12&lt;110,Clés!$B$7,IF(G11&lt;5,Clés!$B$7,IF(G10&lt;5,Clés!$B$7,IF(G9&lt;5,Clés!$B$7,Clés!$B$8)))))</f>
        <v/>
      </c>
      <c r="H13" s="368"/>
      <c r="I13" s="343" t="str">
        <f ca="1">IF(J12="","",IF(J12&lt;110,Clés!$B$7,IF(I11&lt;5,Clés!$B$7,IF(I10&lt;5,Clés!$B$7,IF(I9&lt;5,Clés!$B$7,Clés!$B$8)))))</f>
        <v/>
      </c>
      <c r="J13" s="344"/>
      <c r="K13" s="343" t="str">
        <f ca="1">IF(L12="","",IF(L12&lt;110,Clés!$B$7,IF(K11&lt;5,Clés!$B$7,IF(K10&lt;5,Clés!$B$7,IF(K9&lt;5,Clés!$B$7,Clés!$B$8)))))</f>
        <v/>
      </c>
      <c r="L13" s="344"/>
      <c r="M13" s="343" t="str">
        <f ca="1">IF(N12="","",IF(N12&lt;110,Clés!$B$7,IF(M11&lt;5,Clés!$B$7,IF(M10&lt;5,Clés!$B$7,IF(M9&lt;5,Clés!$B$7,Clés!$B$8)))))</f>
        <v/>
      </c>
      <c r="N13" s="344"/>
      <c r="O13" s="343" t="str">
        <f ca="1">IF(P12="","",IF(P12&lt;110,Clés!$B$7,IF(O11&lt;5,Clés!$B$7,IF(O10&lt;5,Clés!$B$7,IF(O9&lt;5,Clés!$B$7,Clés!$B$8)))))</f>
        <v/>
      </c>
      <c r="P13" s="344"/>
      <c r="Q13" s="343" t="str">
        <f ca="1">IF(R12="","",IF(R12&lt;110,Clés!$B$7,IF(Q11&lt;5,Clés!$B$7,IF(Q10&lt;5,Clés!$B$7,IF(Q9&lt;5,Clés!$B$7,Clés!$B$8)))))</f>
        <v/>
      </c>
      <c r="R13" s="344"/>
      <c r="S13" s="343" t="str">
        <f ca="1">IF(T12="","",IF(T12&lt;110,Clés!$B$7,IF(S11&lt;5,Clés!$B$7,IF(S10&lt;5,Clés!$B$7,IF(S9&lt;5,Clés!$B$7,Clés!$B$8)))))</f>
        <v/>
      </c>
      <c r="T13" s="344"/>
      <c r="U13" s="343" t="str">
        <f ca="1">IF(V12="","",IF(V12&lt;110,Clés!$B$7,IF(U11&lt;5,Clés!$B$7,IF(U10&lt;5,Clés!$B$7,IF(U9&lt;5,Clés!$B$7,Clés!$B$8)))))</f>
        <v/>
      </c>
      <c r="V13" s="344"/>
      <c r="Y13"/>
    </row>
    <row r="14" spans="1:25" s="31" customFormat="1" ht="12" customHeight="1">
      <c r="A14" s="149"/>
      <c r="B14" s="150"/>
      <c r="C14" s="151"/>
      <c r="D14" s="152"/>
      <c r="E14" s="151"/>
      <c r="F14" s="152"/>
      <c r="G14" s="151"/>
      <c r="H14" s="152"/>
      <c r="I14" s="151"/>
      <c r="J14" s="152"/>
      <c r="K14" s="151"/>
      <c r="L14" s="152"/>
      <c r="M14" s="151"/>
      <c r="N14" s="152"/>
      <c r="O14" s="151"/>
      <c r="P14" s="152"/>
      <c r="Q14" s="151"/>
      <c r="R14" s="152"/>
      <c r="S14" s="151"/>
      <c r="T14" s="152"/>
      <c r="U14" s="151"/>
      <c r="V14" s="152"/>
      <c r="Y14"/>
    </row>
    <row r="15" spans="1:25" s="32" customFormat="1" ht="23.1" customHeight="1">
      <c r="A15" s="288" t="s">
        <v>134</v>
      </c>
      <c r="B15" s="287">
        <v>4</v>
      </c>
      <c r="C15" s="34"/>
      <c r="D15" s="35" t="str">
        <f ca="1">IF(C15="","",$B15*C15)</f>
        <v/>
      </c>
      <c r="E15" s="34"/>
      <c r="F15" s="35" t="str">
        <f ca="1">IF(E15="","",$B15*E15)</f>
        <v/>
      </c>
      <c r="G15" s="34"/>
      <c r="H15" s="35" t="str">
        <f ca="1">IF(G15="","",$B15*G15)</f>
        <v/>
      </c>
      <c r="I15" s="34"/>
      <c r="J15" s="35" t="str">
        <f ca="1">IF(I15="","",$B15*I15)</f>
        <v/>
      </c>
      <c r="K15" s="34"/>
      <c r="L15" s="35" t="str">
        <f ca="1">IF(K15="","",$B15*K15)</f>
        <v/>
      </c>
      <c r="M15" s="34"/>
      <c r="N15" s="35" t="str">
        <f ca="1">IF(M15="","",$B15*M15)</f>
        <v/>
      </c>
      <c r="O15" s="34"/>
      <c r="P15" s="35" t="str">
        <f ca="1">IF(O15="","",$B15*O15)</f>
        <v/>
      </c>
      <c r="Q15" s="34"/>
      <c r="R15" s="35" t="str">
        <f ca="1">IF(Q15="","",$B15*Q15)</f>
        <v/>
      </c>
      <c r="S15" s="34"/>
      <c r="T15" s="35" t="str">
        <f ca="1">IF(S15="","",$B15*S15)</f>
        <v/>
      </c>
      <c r="U15" s="34"/>
      <c r="V15" s="35" t="str">
        <f ca="1">IF(U15="","",$B15*U15)</f>
        <v/>
      </c>
      <c r="Y15"/>
    </row>
    <row r="16" spans="1:25" s="31" customFormat="1" ht="15.75" customHeight="1">
      <c r="A16" s="361" t="s">
        <v>118</v>
      </c>
      <c r="B16" s="362"/>
      <c r="C16" s="400" t="str">
        <f ca="1">IF(C15="","",IF(C15&lt;10,Clés!$B$7,Clés!$B$8))</f>
        <v/>
      </c>
      <c r="D16" s="401"/>
      <c r="E16" s="400" t="str">
        <f ca="1">IF(E15="","",IF(E15&lt;10,Clés!$B$7,Clés!$B$8))</f>
        <v/>
      </c>
      <c r="F16" s="401"/>
      <c r="G16" s="400" t="str">
        <f ca="1">IF(G15="","",IF(G15&lt;10,Clés!$B$7,Clés!$B$8))</f>
        <v/>
      </c>
      <c r="H16" s="401"/>
      <c r="I16" s="400" t="str">
        <f ca="1">IF(I15="","",IF(I15&lt;10,Clés!$B$7,Clés!$B$8))</f>
        <v/>
      </c>
      <c r="J16" s="401"/>
      <c r="K16" s="400" t="str">
        <f ca="1">IF(K15="","",IF(K15&lt;10,Clés!$B$7,Clés!$B$8))</f>
        <v/>
      </c>
      <c r="L16" s="401"/>
      <c r="M16" s="400" t="str">
        <f ca="1">IF(M15="","",IF(M15&lt;10,Clés!$B$7,Clés!$B$8))</f>
        <v/>
      </c>
      <c r="N16" s="401"/>
      <c r="O16" s="400" t="str">
        <f ca="1">IF(O15="","",IF(O15&lt;10,Clés!$B$7,Clés!$B$8))</f>
        <v/>
      </c>
      <c r="P16" s="401"/>
      <c r="Q16" s="400" t="str">
        <f ca="1">IF(Q15="","",IF(Q15&lt;10,Clés!$B$7,Clés!$B$8))</f>
        <v/>
      </c>
      <c r="R16" s="401"/>
      <c r="S16" s="400" t="str">
        <f ca="1">IF(S15="","",IF(S15&lt;10,Clés!$B$7,Clés!$B$8))</f>
        <v/>
      </c>
      <c r="T16" s="401"/>
      <c r="U16" s="400" t="str">
        <f ca="1">IF(U15="","",IF(U15&lt;10,Clés!$B$7,Clés!$B$8))</f>
        <v/>
      </c>
      <c r="V16" s="401"/>
      <c r="Y16"/>
    </row>
    <row r="17" spans="1:43" s="74" customFormat="1" ht="12" customHeight="1">
      <c r="A17" s="135"/>
      <c r="B17" s="136"/>
      <c r="C17" s="137"/>
      <c r="D17" s="138"/>
      <c r="E17" s="137"/>
      <c r="F17" s="138"/>
      <c r="G17" s="137"/>
      <c r="H17" s="138"/>
      <c r="I17" s="137"/>
      <c r="J17" s="138"/>
      <c r="K17" s="137"/>
      <c r="L17" s="138"/>
      <c r="M17" s="137"/>
      <c r="N17" s="138"/>
      <c r="O17" s="137"/>
      <c r="P17" s="138"/>
      <c r="Q17" s="137"/>
      <c r="R17" s="138"/>
      <c r="S17" s="137"/>
      <c r="T17" s="138"/>
      <c r="U17" s="137"/>
      <c r="V17" s="138"/>
      <c r="Y17"/>
    </row>
    <row r="18" spans="1:43" s="32" customFormat="1" ht="23.1" customHeight="1">
      <c r="A18" s="288" t="s">
        <v>135</v>
      </c>
      <c r="B18" s="287">
        <v>2</v>
      </c>
      <c r="C18" s="34"/>
      <c r="D18" s="35" t="str">
        <f ca="1">IF(C18="","",$B18*C18)</f>
        <v/>
      </c>
      <c r="E18" s="34"/>
      <c r="F18" s="35" t="str">
        <f ca="1">IF(E18="","",$B18*E18)</f>
        <v/>
      </c>
      <c r="G18" s="34"/>
      <c r="H18" s="35" t="str">
        <f ca="1">IF(G18="","",$B18*G18)</f>
        <v/>
      </c>
      <c r="I18" s="34"/>
      <c r="J18" s="35" t="str">
        <f ca="1">IF(I18="","",$B18*I18)</f>
        <v/>
      </c>
      <c r="K18" s="34"/>
      <c r="L18" s="35" t="str">
        <f ca="1">IF(K18="","",$B18*K18)</f>
        <v/>
      </c>
      <c r="M18" s="34"/>
      <c r="N18" s="35" t="str">
        <f ca="1">IF(M18="","",$B18*M18)</f>
        <v/>
      </c>
      <c r="O18" s="34"/>
      <c r="P18" s="35" t="str">
        <f ca="1">IF(O18="","",$B18*O18)</f>
        <v/>
      </c>
      <c r="Q18" s="34"/>
      <c r="R18" s="35" t="str">
        <f ca="1">IF(Q18="","",$B18*Q18)</f>
        <v/>
      </c>
      <c r="S18" s="34"/>
      <c r="T18" s="35" t="str">
        <f ca="1">IF(S18="","",$B18*S18)</f>
        <v/>
      </c>
      <c r="U18" s="34"/>
      <c r="V18" s="35" t="str">
        <f ca="1">IF(U18="","",$B18*U18)</f>
        <v/>
      </c>
      <c r="Y18"/>
    </row>
    <row r="19" spans="1:43" s="31" customFormat="1" ht="15.75" customHeight="1">
      <c r="A19" s="361" t="s">
        <v>119</v>
      </c>
      <c r="B19" s="362"/>
      <c r="C19" s="400" t="str">
        <f ca="1">IF(C18="","",IF(C18&lt;10,Clés!$B$7,Clés!$B$8))</f>
        <v/>
      </c>
      <c r="D19" s="401"/>
      <c r="E19" s="400" t="str">
        <f ca="1">IF(E18="","",IF(E18&lt;10,Clés!$B$7,Clés!$B$8))</f>
        <v/>
      </c>
      <c r="F19" s="401"/>
      <c r="G19" s="400" t="str">
        <f ca="1">IF(G18="","",IF(G18&lt;10,Clés!$B$7,Clés!$B$8))</f>
        <v/>
      </c>
      <c r="H19" s="402"/>
      <c r="I19" s="400" t="str">
        <f ca="1">IF(I18="","",IF(I18&lt;10,Clés!$B$7,Clés!$B$8))</f>
        <v/>
      </c>
      <c r="J19" s="402"/>
      <c r="K19" s="400" t="str">
        <f ca="1">IF(K18="","",IF(K18&lt;10,Clés!$B$7,Clés!$B$8))</f>
        <v/>
      </c>
      <c r="L19" s="402"/>
      <c r="M19" s="400" t="str">
        <f ca="1">IF(M18="","",IF(M18&lt;10,Clés!$B$7,Clés!$B$8))</f>
        <v/>
      </c>
      <c r="N19" s="402"/>
      <c r="O19" s="400" t="str">
        <f ca="1">IF(O18="","",IF(O18&lt;10,Clés!$B$7,Clés!$B$8))</f>
        <v/>
      </c>
      <c r="P19" s="402"/>
      <c r="Q19" s="400" t="str">
        <f ca="1">IF(Q18="","",IF(Q18&lt;10,Clés!$B$7,Clés!$B$8))</f>
        <v/>
      </c>
      <c r="R19" s="402"/>
      <c r="S19" s="400" t="str">
        <f ca="1">IF(S18="","",IF(S18&lt;10,Clés!$B$7,Clés!$B$8))</f>
        <v/>
      </c>
      <c r="T19" s="402"/>
      <c r="U19" s="400" t="str">
        <f ca="1">IF(U18="","",IF(U18&lt;10,Clés!$B$7,Clés!$B$8))</f>
        <v/>
      </c>
      <c r="V19" s="402"/>
      <c r="Y19"/>
    </row>
    <row r="20" spans="1:43" s="74" customFormat="1" ht="12" customHeight="1">
      <c r="A20" s="153"/>
      <c r="B20" s="154"/>
      <c r="C20" s="151"/>
      <c r="D20" s="152"/>
      <c r="E20" s="151"/>
      <c r="F20" s="152"/>
      <c r="G20" s="151"/>
      <c r="H20" s="152"/>
      <c r="I20" s="151"/>
      <c r="J20" s="152"/>
      <c r="K20" s="151"/>
      <c r="L20" s="152"/>
      <c r="M20" s="151"/>
      <c r="N20" s="152"/>
      <c r="O20" s="151"/>
      <c r="P20" s="152"/>
      <c r="Q20" s="151"/>
      <c r="R20" s="152"/>
      <c r="S20" s="151"/>
      <c r="T20" s="152"/>
      <c r="U20" s="151"/>
      <c r="V20" s="152"/>
    </row>
    <row r="21" spans="1:43" s="32" customFormat="1" ht="20.25" customHeight="1">
      <c r="A21" s="144" t="s">
        <v>115</v>
      </c>
      <c r="B21" s="145"/>
      <c r="C21" s="379" t="e">
        <f ca="1">IFERROR(D12+D15+D18,"")</f>
        <v>#NAME?</v>
      </c>
      <c r="D21" s="380"/>
      <c r="E21" s="379" t="e">
        <f ca="1">IFERROR(F12+F15+F18,"")</f>
        <v>#NAME?</v>
      </c>
      <c r="F21" s="380"/>
      <c r="G21" s="379" t="e">
        <f ca="1">IFERROR(H12+H15+H18,"")</f>
        <v>#NAME?</v>
      </c>
      <c r="H21" s="380"/>
      <c r="I21" s="379" t="e">
        <f ca="1">IFERROR(J12+J15+J18,"")</f>
        <v>#NAME?</v>
      </c>
      <c r="J21" s="380"/>
      <c r="K21" s="379" t="e">
        <f ca="1">IFERROR(L12+L15+L18,"")</f>
        <v>#NAME?</v>
      </c>
      <c r="L21" s="380"/>
      <c r="M21" s="379" t="e">
        <f ca="1">IFERROR(N12+N15+N18,"")</f>
        <v>#NAME?</v>
      </c>
      <c r="N21" s="380"/>
      <c r="O21" s="379" t="e">
        <f ca="1">IFERROR(P12+P15+P18,"")</f>
        <v>#NAME?</v>
      </c>
      <c r="P21" s="380"/>
      <c r="Q21" s="379" t="e">
        <f ca="1">IFERROR(R12+R15+R18,"")</f>
        <v>#NAME?</v>
      </c>
      <c r="R21" s="380"/>
      <c r="S21" s="379" t="e">
        <f ca="1">IFERROR(T12+T15+T18,"")</f>
        <v>#NAME?</v>
      </c>
      <c r="T21" s="380"/>
      <c r="U21" s="379" t="e">
        <f ca="1">IFERROR(V12+V15+V18,"")</f>
        <v>#NAME?</v>
      </c>
      <c r="V21" s="380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</row>
    <row r="22" spans="1:43" s="31" customFormat="1" ht="18.75" customHeight="1" thickBot="1">
      <c r="A22" s="359" t="s">
        <v>120</v>
      </c>
      <c r="B22" s="360"/>
      <c r="C22" s="155"/>
      <c r="D22" s="156" t="e">
        <f ca="1">IF(C21="",0,IF(C6=Clés!$B$4,C21,0))</f>
        <v>#NAME?</v>
      </c>
      <c r="E22" s="155"/>
      <c r="F22" s="156" t="e">
        <f ca="1">IF(E21="",0,IF(E6=Clés!$B$4,E21,0))</f>
        <v>#NAME?</v>
      </c>
      <c r="G22" s="155"/>
      <c r="H22" s="156" t="e">
        <f ca="1">IF(G21="",0,IF(G6=Clés!$B$4,G21,0))</f>
        <v>#NAME?</v>
      </c>
      <c r="I22" s="155"/>
      <c r="J22" s="156" t="e">
        <f ca="1">IF(I21="",0,IF(I6=Clés!$B$4,I21,0))</f>
        <v>#NAME?</v>
      </c>
      <c r="K22" s="155"/>
      <c r="L22" s="156" t="e">
        <f ca="1">IF(K21="",0,IF(K6=Clés!$B$4,K21,0))</f>
        <v>#NAME?</v>
      </c>
      <c r="M22" s="155"/>
      <c r="N22" s="156" t="e">
        <f ca="1">IF(M21="",0,IF(M6=Clés!$B$4,M21,0))</f>
        <v>#NAME?</v>
      </c>
      <c r="O22" s="155"/>
      <c r="P22" s="156" t="e">
        <f ca="1">IF(O21="",0,IF(O6=Clés!$B$4,O21,0))</f>
        <v>#NAME?</v>
      </c>
      <c r="Q22" s="155"/>
      <c r="R22" s="156" t="e">
        <f ca="1">IF(Q21="",0,IF(Q6=Clés!$B$4,Q21,0))</f>
        <v>#NAME?</v>
      </c>
      <c r="S22" s="155"/>
      <c r="T22" s="156" t="e">
        <f ca="1">IF(S21="",0,IF(S6=Clés!$B$4,S21,0))</f>
        <v>#NAME?</v>
      </c>
      <c r="U22" s="155"/>
      <c r="V22" s="156" t="e">
        <f ca="1">IF(U21="",0,IF(U6=Clés!$B$4,U21,0))</f>
        <v>#NAME?</v>
      </c>
      <c r="W22" s="75"/>
      <c r="X22" s="75">
        <f ca="1">'Bordereau Notes n°1a'!C22</f>
        <v>0</v>
      </c>
      <c r="Y22" s="75" t="e">
        <f ca="1">'Bordereau Notes n°1a'!D22</f>
        <v>#NAME?</v>
      </c>
      <c r="Z22" s="75">
        <f ca="1">'Bordereau Notes n°1a'!E22</f>
        <v>0</v>
      </c>
      <c r="AA22" s="75" t="e">
        <f ca="1">'Bordereau Notes n°1a'!F22</f>
        <v>#NAME?</v>
      </c>
      <c r="AB22" s="75">
        <f ca="1">'Bordereau Notes n°1a'!G22</f>
        <v>0</v>
      </c>
      <c r="AC22" s="75" t="e">
        <f ca="1">'Bordereau Notes n°1a'!H22</f>
        <v>#NAME?</v>
      </c>
      <c r="AD22" s="75">
        <f ca="1">'Bordereau Notes n°1a'!I22</f>
        <v>0</v>
      </c>
      <c r="AE22" s="75" t="e">
        <f ca="1">'Bordereau Notes n°1a'!J22</f>
        <v>#NAME?</v>
      </c>
      <c r="AF22" s="75">
        <f ca="1">'Bordereau Notes n°1a'!K22</f>
        <v>0</v>
      </c>
      <c r="AG22" s="75" t="e">
        <f ca="1">'Bordereau Notes n°1a'!L22</f>
        <v>#NAME?</v>
      </c>
      <c r="AH22" s="75">
        <f ca="1">'Bordereau Notes n°1a'!M22</f>
        <v>0</v>
      </c>
      <c r="AI22" s="75" t="e">
        <f ca="1">'Bordereau Notes n°1a'!N22</f>
        <v>#NAME?</v>
      </c>
      <c r="AJ22" s="75">
        <f ca="1">'Bordereau Notes n°1a'!O22</f>
        <v>0</v>
      </c>
      <c r="AK22" s="75" t="e">
        <f ca="1">'Bordereau Notes n°1a'!P22</f>
        <v>#NAME?</v>
      </c>
      <c r="AL22" s="75">
        <f ca="1">'Bordereau Notes n°1a'!Q22</f>
        <v>0</v>
      </c>
      <c r="AM22" s="75" t="e">
        <f ca="1">'Bordereau Notes n°1a'!R22</f>
        <v>#NAME?</v>
      </c>
      <c r="AN22" s="75">
        <f ca="1">'Bordereau Notes n°1a'!S22</f>
        <v>0</v>
      </c>
      <c r="AO22" s="75" t="e">
        <f ca="1">'Bordereau Notes n°1a'!T22</f>
        <v>#NAME?</v>
      </c>
      <c r="AP22" s="75">
        <f ca="1">'Bordereau Notes n°1a'!U22</f>
        <v>0</v>
      </c>
      <c r="AQ22" s="75" t="e">
        <f ca="1">'Bordereau Notes n°1a'!V22</f>
        <v>#NAME?</v>
      </c>
    </row>
    <row r="23" spans="1:43" s="31" customFormat="1" ht="21" outlineLevel="1" thickBot="1">
      <c r="A23" s="140" t="s">
        <v>51</v>
      </c>
      <c r="B23" s="141"/>
      <c r="C23" s="388" t="e">
        <f ca="1">IF(D22=0,"",RANK(D22,Total))</f>
        <v>#NAME?</v>
      </c>
      <c r="D23" s="389"/>
      <c r="E23" s="388" t="e">
        <f ca="1">IF(F22=0,"",RANK(F22,Total))</f>
        <v>#NAME?</v>
      </c>
      <c r="F23" s="389"/>
      <c r="G23" s="388" t="e">
        <f ca="1">IF(H22=0,"",RANK(H22,Total))</f>
        <v>#NAME?</v>
      </c>
      <c r="H23" s="389"/>
      <c r="I23" s="388" t="e">
        <f ca="1">IF(J22=0,"",RANK(J22,Total))</f>
        <v>#NAME?</v>
      </c>
      <c r="J23" s="389"/>
      <c r="K23" s="388" t="e">
        <f ca="1">IF(L22=0,"",RANK(L22,Total))</f>
        <v>#NAME?</v>
      </c>
      <c r="L23" s="389"/>
      <c r="M23" s="388" t="e">
        <f ca="1">IF(N22=0,"",RANK(N22,Total))</f>
        <v>#NAME?</v>
      </c>
      <c r="N23" s="389"/>
      <c r="O23" s="388" t="e">
        <f ca="1">IF(P22=0,"",RANK(P22,Total))</f>
        <v>#NAME?</v>
      </c>
      <c r="P23" s="389"/>
      <c r="Q23" s="388" t="e">
        <f ca="1">IF(R22=0,"",RANK(R22,Total))</f>
        <v>#NAME?</v>
      </c>
      <c r="R23" s="389"/>
      <c r="S23" s="388" t="e">
        <f ca="1">IF(T22=0,"",RANK(T22,Total))</f>
        <v>#NAME?</v>
      </c>
      <c r="T23" s="389"/>
      <c r="U23" s="388" t="e">
        <f ca="1">IF(V22=0,"",RANK(V22,Total))</f>
        <v>#NAME?</v>
      </c>
      <c r="V23" s="389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</row>
    <row r="24" spans="1:43" ht="13.5" thickBot="1">
      <c r="B24" s="1"/>
      <c r="C24" s="1"/>
      <c r="D24" s="33"/>
    </row>
    <row r="25" spans="1:43" s="3" customFormat="1" ht="18.95" customHeight="1" thickBot="1">
      <c r="A25" s="142" t="s">
        <v>1</v>
      </c>
      <c r="B25" s="143"/>
      <c r="C25" s="375" t="str">
        <f ca="1">IF(C26=0,"",Jury!$A25)</f>
        <v/>
      </c>
      <c r="D25" s="376"/>
      <c r="E25" s="398" t="str">
        <f ca="1">IF(E26=0,"",Jury!$A26)</f>
        <v/>
      </c>
      <c r="F25" s="399"/>
      <c r="G25" s="398" t="str">
        <f ca="1">IF(G26=0,"",Jury!$A27)</f>
        <v/>
      </c>
      <c r="H25" s="399"/>
      <c r="I25" s="398" t="str">
        <f ca="1">IF(I26=0,"",Jury!$A28)</f>
        <v/>
      </c>
      <c r="J25" s="399"/>
      <c r="K25" s="398" t="str">
        <f ca="1">IF(K26=0,"",Jury!$A29)</f>
        <v/>
      </c>
      <c r="L25" s="399"/>
      <c r="M25" s="398" t="str">
        <f ca="1">IF(M26=0,"",Jury!$A30)</f>
        <v/>
      </c>
      <c r="N25" s="399"/>
      <c r="O25" s="398" t="str">
        <f ca="1">IF(O26=0,"",Jury!$A31)</f>
        <v/>
      </c>
      <c r="P25" s="399"/>
      <c r="Q25" s="398" t="str">
        <f ca="1">IF(Q26=0,"",Jury!$A32)</f>
        <v/>
      </c>
      <c r="R25" s="399"/>
      <c r="S25" s="398" t="str">
        <f ca="1">IF(S26=0,"",Jury!$A33)</f>
        <v/>
      </c>
      <c r="T25" s="399"/>
      <c r="U25" s="398" t="str">
        <f ca="1">IF(U26=0,"",Jury!$A34)</f>
        <v/>
      </c>
      <c r="V25" s="399"/>
    </row>
    <row r="26" spans="1:43" ht="53.25" customHeight="1">
      <c r="A26" s="372" t="s">
        <v>30</v>
      </c>
      <c r="B26" s="373"/>
      <c r="C26" s="369">
        <f ca="1">Jury!D25</f>
        <v>0</v>
      </c>
      <c r="D26" s="370"/>
      <c r="E26" s="371">
        <f ca="1">Jury!D26</f>
        <v>0</v>
      </c>
      <c r="F26" s="370"/>
      <c r="G26" s="369">
        <f ca="1">Jury!D27</f>
        <v>0</v>
      </c>
      <c r="H26" s="370"/>
      <c r="I26" s="369">
        <f ca="1">Jury!D28</f>
        <v>0</v>
      </c>
      <c r="J26" s="370"/>
      <c r="K26" s="369">
        <f ca="1">Jury!D29</f>
        <v>0</v>
      </c>
      <c r="L26" s="370"/>
      <c r="M26" s="371">
        <f ca="1">Jury!D30</f>
        <v>0</v>
      </c>
      <c r="N26" s="370"/>
      <c r="O26" s="371">
        <f ca="1">Jury!D31</f>
        <v>0</v>
      </c>
      <c r="P26" s="370"/>
      <c r="Q26" s="371">
        <f ca="1">Jury!D32</f>
        <v>0</v>
      </c>
      <c r="R26" s="370"/>
      <c r="S26" s="371">
        <f ca="1">Jury!D33</f>
        <v>0</v>
      </c>
      <c r="T26" s="370"/>
      <c r="U26" s="371">
        <f ca="1">Jury!D34</f>
        <v>0</v>
      </c>
      <c r="V26" s="370"/>
    </row>
    <row r="27" spans="1:43" ht="21.75" customHeight="1">
      <c r="A27" s="330"/>
      <c r="B27" s="331"/>
      <c r="C27" s="392">
        <f ca="1">Jury!E25</f>
        <v>0</v>
      </c>
      <c r="D27" s="393"/>
      <c r="E27" s="383">
        <f ca="1">Jury!E26</f>
        <v>0</v>
      </c>
      <c r="F27" s="384"/>
      <c r="G27" s="383">
        <f ca="1">Jury!E27</f>
        <v>0</v>
      </c>
      <c r="H27" s="384"/>
      <c r="I27" s="385">
        <f ca="1">Jury!E28</f>
        <v>0</v>
      </c>
      <c r="J27" s="384"/>
      <c r="K27" s="385">
        <f ca="1">Jury!E29</f>
        <v>0</v>
      </c>
      <c r="L27" s="384"/>
      <c r="M27" s="383">
        <f ca="1">Jury!E30</f>
        <v>0</v>
      </c>
      <c r="N27" s="384"/>
      <c r="O27" s="383">
        <f ca="1">Jury!E31</f>
        <v>0</v>
      </c>
      <c r="P27" s="384"/>
      <c r="Q27" s="383">
        <f ca="1">Jury!E32</f>
        <v>0</v>
      </c>
      <c r="R27" s="384"/>
      <c r="S27" s="383">
        <f ca="1">Jury!E33</f>
        <v>0</v>
      </c>
      <c r="T27" s="384"/>
      <c r="U27" s="383">
        <f ca="1">Jury!E34</f>
        <v>0</v>
      </c>
      <c r="V27" s="384"/>
    </row>
    <row r="28" spans="1:43" ht="99.95" customHeight="1" thickBot="1">
      <c r="A28" s="386" t="s">
        <v>29</v>
      </c>
      <c r="B28" s="387"/>
      <c r="C28" s="390"/>
      <c r="D28" s="391"/>
      <c r="E28" s="390"/>
      <c r="F28" s="391"/>
      <c r="G28" s="381"/>
      <c r="H28" s="382"/>
      <c r="I28" s="381"/>
      <c r="J28" s="382"/>
      <c r="K28" s="381"/>
      <c r="L28" s="382"/>
      <c r="M28" s="381"/>
      <c r="N28" s="382"/>
      <c r="O28" s="381"/>
      <c r="P28" s="382"/>
      <c r="Q28" s="381"/>
      <c r="R28" s="382"/>
      <c r="S28" s="381"/>
      <c r="T28" s="382"/>
      <c r="U28" s="381"/>
      <c r="V28" s="382"/>
    </row>
    <row r="29" spans="1:43" s="3" customFormat="1" ht="18.95" customHeight="1" thickBot="1">
      <c r="A29" s="142" t="s">
        <v>1</v>
      </c>
      <c r="B29" s="143"/>
      <c r="C29" s="375" t="str">
        <f ca="1">IF(C30=0,"",Jury!$A35)</f>
        <v/>
      </c>
      <c r="D29" s="376"/>
      <c r="E29" s="375" t="str">
        <f ca="1">IF(E30=0,"",Jury!$A36)</f>
        <v/>
      </c>
      <c r="F29" s="376"/>
      <c r="G29" s="375" t="str">
        <f ca="1">IF(G30=0,"",Jury!$A37)</f>
        <v/>
      </c>
      <c r="H29" s="376"/>
      <c r="I29" s="375" t="str">
        <f ca="1">IF(I30=0,"",Jury!$A38)</f>
        <v/>
      </c>
      <c r="J29" s="376"/>
      <c r="K29" s="375" t="str">
        <f ca="1">IF(K30=0,"",Jury!$A39)</f>
        <v/>
      </c>
      <c r="L29" s="376"/>
      <c r="M29" s="375" t="str">
        <f ca="1">IF(M30=0,"",Jury!$A40)</f>
        <v/>
      </c>
      <c r="N29" s="376"/>
      <c r="O29" s="375" t="str">
        <f ca="1">IF(O30=0,"",Jury!$A41)</f>
        <v/>
      </c>
      <c r="P29" s="376"/>
      <c r="Q29" s="375" t="str">
        <f ca="1">IF(Q30=0,"",Jury!$A42)</f>
        <v/>
      </c>
      <c r="R29" s="376"/>
      <c r="S29" s="375" t="str">
        <f ca="1">IF(S30=0,"",Jury!$A43)</f>
        <v/>
      </c>
      <c r="T29" s="376"/>
      <c r="U29" s="375" t="str">
        <f ca="1">IF(U30=0,"",Jury!$A44)</f>
        <v/>
      </c>
      <c r="V29" s="376"/>
    </row>
    <row r="30" spans="1:43" ht="53.25" customHeight="1">
      <c r="A30" s="372" t="s">
        <v>30</v>
      </c>
      <c r="B30" s="373"/>
      <c r="C30" s="369">
        <f ca="1">Jury!$D35</f>
        <v>0</v>
      </c>
      <c r="D30" s="370"/>
      <c r="E30" s="369">
        <f ca="1">Jury!$D36</f>
        <v>0</v>
      </c>
      <c r="F30" s="370"/>
      <c r="G30" s="369">
        <f ca="1">Jury!$D37</f>
        <v>0</v>
      </c>
      <c r="H30" s="370"/>
      <c r="I30" s="369">
        <f ca="1">Jury!$D38</f>
        <v>0</v>
      </c>
      <c r="J30" s="370"/>
      <c r="K30" s="369">
        <f ca="1">Jury!$D39</f>
        <v>0</v>
      </c>
      <c r="L30" s="370"/>
      <c r="M30" s="369">
        <f ca="1">Jury!$D40</f>
        <v>0</v>
      </c>
      <c r="N30" s="370"/>
      <c r="O30" s="369">
        <f ca="1">Jury!$D41</f>
        <v>0</v>
      </c>
      <c r="P30" s="370"/>
      <c r="Q30" s="369">
        <f ca="1">Jury!$D42</f>
        <v>0</v>
      </c>
      <c r="R30" s="370"/>
      <c r="S30" s="369">
        <f ca="1">Jury!$D43</f>
        <v>0</v>
      </c>
      <c r="T30" s="370"/>
      <c r="U30" s="369">
        <f ca="1">Jury!$D44</f>
        <v>0</v>
      </c>
      <c r="V30" s="370"/>
    </row>
    <row r="31" spans="1:43" ht="21.75" customHeight="1">
      <c r="A31" s="330"/>
      <c r="B31" s="331"/>
      <c r="C31" s="383">
        <f ca="1">Jury!$E35</f>
        <v>0</v>
      </c>
      <c r="D31" s="384"/>
      <c r="E31" s="383">
        <f ca="1">Jury!$E36</f>
        <v>0</v>
      </c>
      <c r="F31" s="384"/>
      <c r="G31" s="383">
        <f ca="1">Jury!$E37</f>
        <v>0</v>
      </c>
      <c r="H31" s="384"/>
      <c r="I31" s="383">
        <f ca="1">Jury!$E38</f>
        <v>0</v>
      </c>
      <c r="J31" s="384"/>
      <c r="K31" s="383">
        <f ca="1">Jury!$E39</f>
        <v>0</v>
      </c>
      <c r="L31" s="384"/>
      <c r="M31" s="383">
        <f ca="1">Jury!$E40</f>
        <v>0</v>
      </c>
      <c r="N31" s="384"/>
      <c r="O31" s="383">
        <f ca="1">Jury!$E41</f>
        <v>0</v>
      </c>
      <c r="P31" s="384"/>
      <c r="Q31" s="383">
        <f ca="1">Jury!$E42</f>
        <v>0</v>
      </c>
      <c r="R31" s="384"/>
      <c r="S31" s="383">
        <f ca="1">Jury!$E43</f>
        <v>0</v>
      </c>
      <c r="T31" s="384"/>
      <c r="U31" s="383">
        <f ca="1">Jury!$E44</f>
        <v>0</v>
      </c>
      <c r="V31" s="384"/>
    </row>
    <row r="32" spans="1:43" ht="99.95" customHeight="1" thickBot="1">
      <c r="A32" s="386" t="s">
        <v>29</v>
      </c>
      <c r="B32" s="387"/>
      <c r="C32" s="390"/>
      <c r="D32" s="391"/>
      <c r="E32" s="390"/>
      <c r="F32" s="391"/>
      <c r="G32" s="381"/>
      <c r="H32" s="382"/>
      <c r="I32" s="381"/>
      <c r="J32" s="382"/>
      <c r="K32" s="381"/>
      <c r="L32" s="382"/>
      <c r="M32" s="381"/>
      <c r="N32" s="382"/>
      <c r="O32" s="381"/>
      <c r="P32" s="382"/>
      <c r="Q32" s="381"/>
      <c r="R32" s="382"/>
      <c r="S32" s="381"/>
      <c r="T32" s="382"/>
      <c r="U32" s="381"/>
      <c r="V32" s="382"/>
    </row>
  </sheetData>
  <sheetProtection sheet="1" objects="1" scenarios="1"/>
  <mergeCells count="174">
    <mergeCell ref="C5:D5"/>
    <mergeCell ref="E5:F5"/>
    <mergeCell ref="G5:H5"/>
    <mergeCell ref="I5:J5"/>
    <mergeCell ref="K5:L5"/>
    <mergeCell ref="M4:N4"/>
    <mergeCell ref="H1:L1"/>
    <mergeCell ref="H2:L2"/>
    <mergeCell ref="K4:L4"/>
    <mergeCell ref="A1:B3"/>
    <mergeCell ref="C1:F3"/>
    <mergeCell ref="U4:V4"/>
    <mergeCell ref="O4:P4"/>
    <mergeCell ref="C4:D4"/>
    <mergeCell ref="E4:F4"/>
    <mergeCell ref="G4:H4"/>
    <mergeCell ref="I4:J4"/>
    <mergeCell ref="Q4:R4"/>
    <mergeCell ref="H3:L3"/>
    <mergeCell ref="C13:D13"/>
    <mergeCell ref="E13:F13"/>
    <mergeCell ref="G13:H13"/>
    <mergeCell ref="I13:J13"/>
    <mergeCell ref="C6:D6"/>
    <mergeCell ref="E6:F6"/>
    <mergeCell ref="S4:T4"/>
    <mergeCell ref="Q13:R13"/>
    <mergeCell ref="S13:T13"/>
    <mergeCell ref="U5:V5"/>
    <mergeCell ref="Q5:R5"/>
    <mergeCell ref="S5:T5"/>
    <mergeCell ref="A4:B6"/>
    <mergeCell ref="K13:L13"/>
    <mergeCell ref="M13:N13"/>
    <mergeCell ref="O13:P13"/>
    <mergeCell ref="O5:P5"/>
    <mergeCell ref="G6:H6"/>
    <mergeCell ref="I6:J6"/>
    <mergeCell ref="K6:L6"/>
    <mergeCell ref="M5:N5"/>
    <mergeCell ref="A12:B13"/>
    <mergeCell ref="A19:B19"/>
    <mergeCell ref="C19:D19"/>
    <mergeCell ref="Q16:R16"/>
    <mergeCell ref="S16:T16"/>
    <mergeCell ref="U16:V16"/>
    <mergeCell ref="O16:P16"/>
    <mergeCell ref="K19:L19"/>
    <mergeCell ref="M19:N19"/>
    <mergeCell ref="O19:P19"/>
    <mergeCell ref="M16:N16"/>
    <mergeCell ref="G19:H19"/>
    <mergeCell ref="I19:J19"/>
    <mergeCell ref="A22:B22"/>
    <mergeCell ref="M21:N21"/>
    <mergeCell ref="U13:V13"/>
    <mergeCell ref="M6:N6"/>
    <mergeCell ref="O6:P6"/>
    <mergeCell ref="Q6:R6"/>
    <mergeCell ref="S6:T6"/>
    <mergeCell ref="U6:V6"/>
    <mergeCell ref="C21:D21"/>
    <mergeCell ref="E21:F21"/>
    <mergeCell ref="G21:H21"/>
    <mergeCell ref="I21:J21"/>
    <mergeCell ref="K21:L21"/>
    <mergeCell ref="A16:B16"/>
    <mergeCell ref="C16:D16"/>
    <mergeCell ref="E16:F16"/>
    <mergeCell ref="G16:H16"/>
    <mergeCell ref="E19:F19"/>
    <mergeCell ref="O21:P21"/>
    <mergeCell ref="Q21:R21"/>
    <mergeCell ref="S21:T21"/>
    <mergeCell ref="U21:V21"/>
    <mergeCell ref="I16:J16"/>
    <mergeCell ref="K16:L16"/>
    <mergeCell ref="Q19:R19"/>
    <mergeCell ref="S19:T19"/>
    <mergeCell ref="U19:V19"/>
    <mergeCell ref="K25:L25"/>
    <mergeCell ref="C23:D23"/>
    <mergeCell ref="E23:F23"/>
    <mergeCell ref="G23:H23"/>
    <mergeCell ref="I23:J23"/>
    <mergeCell ref="K23:L23"/>
    <mergeCell ref="C25:D25"/>
    <mergeCell ref="E25:F25"/>
    <mergeCell ref="G25:H25"/>
    <mergeCell ref="I25:J25"/>
    <mergeCell ref="U26:V26"/>
    <mergeCell ref="M25:N25"/>
    <mergeCell ref="O25:P25"/>
    <mergeCell ref="Q25:R25"/>
    <mergeCell ref="S25:T25"/>
    <mergeCell ref="M23:N23"/>
    <mergeCell ref="O23:P23"/>
    <mergeCell ref="Q23:R23"/>
    <mergeCell ref="S23:T23"/>
    <mergeCell ref="O26:P26"/>
    <mergeCell ref="Q26:R26"/>
    <mergeCell ref="U23:V23"/>
    <mergeCell ref="U25:V25"/>
    <mergeCell ref="O28:P28"/>
    <mergeCell ref="Q28:R28"/>
    <mergeCell ref="U27:V27"/>
    <mergeCell ref="S28:T28"/>
    <mergeCell ref="U28:V28"/>
    <mergeCell ref="S26:T26"/>
    <mergeCell ref="A28:B28"/>
    <mergeCell ref="C28:D28"/>
    <mergeCell ref="E28:F28"/>
    <mergeCell ref="G28:H28"/>
    <mergeCell ref="O27:P27"/>
    <mergeCell ref="Q27:R27"/>
    <mergeCell ref="M28:N28"/>
    <mergeCell ref="A26:B27"/>
    <mergeCell ref="C26:D26"/>
    <mergeCell ref="E26:F26"/>
    <mergeCell ref="G26:H26"/>
    <mergeCell ref="K27:L27"/>
    <mergeCell ref="M27:N27"/>
    <mergeCell ref="K26:L26"/>
    <mergeCell ref="M26:N26"/>
    <mergeCell ref="M30:N30"/>
    <mergeCell ref="O30:P30"/>
    <mergeCell ref="Q30:R30"/>
    <mergeCell ref="S30:T30"/>
    <mergeCell ref="I26:J26"/>
    <mergeCell ref="C27:D27"/>
    <mergeCell ref="E27:F27"/>
    <mergeCell ref="G27:H27"/>
    <mergeCell ref="I27:J27"/>
    <mergeCell ref="S27:T27"/>
    <mergeCell ref="C29:D29"/>
    <mergeCell ref="E29:F29"/>
    <mergeCell ref="G29:H29"/>
    <mergeCell ref="I29:J29"/>
    <mergeCell ref="U30:V30"/>
    <mergeCell ref="M29:N29"/>
    <mergeCell ref="O29:P29"/>
    <mergeCell ref="Q29:R29"/>
    <mergeCell ref="S29:T29"/>
    <mergeCell ref="U29:V29"/>
    <mergeCell ref="K29:L29"/>
    <mergeCell ref="I28:J28"/>
    <mergeCell ref="K28:L28"/>
    <mergeCell ref="A32:B32"/>
    <mergeCell ref="C32:D32"/>
    <mergeCell ref="E32:F32"/>
    <mergeCell ref="G32:H32"/>
    <mergeCell ref="I32:J32"/>
    <mergeCell ref="K32:L32"/>
    <mergeCell ref="C31:D31"/>
    <mergeCell ref="O32:P32"/>
    <mergeCell ref="Q32:R32"/>
    <mergeCell ref="A30:B31"/>
    <mergeCell ref="C30:D30"/>
    <mergeCell ref="E30:F30"/>
    <mergeCell ref="G30:H30"/>
    <mergeCell ref="E31:F31"/>
    <mergeCell ref="G31:H31"/>
    <mergeCell ref="I31:J31"/>
    <mergeCell ref="K31:L31"/>
    <mergeCell ref="S32:T32"/>
    <mergeCell ref="M31:N31"/>
    <mergeCell ref="I30:J30"/>
    <mergeCell ref="K30:L30"/>
    <mergeCell ref="U32:V32"/>
    <mergeCell ref="O31:P31"/>
    <mergeCell ref="Q31:R31"/>
    <mergeCell ref="S31:T31"/>
    <mergeCell ref="U31:V31"/>
    <mergeCell ref="M32:N32"/>
  </mergeCells>
  <phoneticPr fontId="10" type="noConversion"/>
  <conditionalFormatting sqref="C23:V23">
    <cfRule type="expression" dxfId="13" priority="23">
      <formula>C23=1</formula>
    </cfRule>
  </conditionalFormatting>
  <conditionalFormatting sqref="C18:V18">
    <cfRule type="expression" dxfId="12" priority="22">
      <formula>C$18&lt;10</formula>
    </cfRule>
  </conditionalFormatting>
  <conditionalFormatting sqref="C12:V12">
    <cfRule type="expression" dxfId="11" priority="9">
      <formula>AND(C$12&gt;=110,C$12&lt;&gt;"")</formula>
    </cfRule>
    <cfRule type="expression" dxfId="10" priority="20">
      <formula>AND(C$12&lt;110,C$12&lt;&gt;"")</formula>
    </cfRule>
  </conditionalFormatting>
  <conditionalFormatting sqref="C9:V11">
    <cfRule type="expression" dxfId="9" priority="19">
      <formula>C9&lt;5</formula>
    </cfRule>
  </conditionalFormatting>
  <conditionalFormatting sqref="C15:V15">
    <cfRule type="expression" dxfId="8" priority="21">
      <formula>C$15&lt;10</formula>
    </cfRule>
  </conditionalFormatting>
  <conditionalFormatting sqref="C28:V28">
    <cfRule type="expression" dxfId="7" priority="24">
      <formula>C28=0</formula>
    </cfRule>
  </conditionalFormatting>
  <conditionalFormatting sqref="C21:V22">
    <cfRule type="expression" dxfId="6" priority="8">
      <formula>AND(C$21&gt;169,C$21&lt;&gt;"")</formula>
    </cfRule>
    <cfRule type="expression" dxfId="5" priority="12">
      <formula>AND(C$21&lt;170,C$21&lt;&gt;"")</formula>
    </cfRule>
  </conditionalFormatting>
  <conditionalFormatting sqref="D22 F22 H22 J22 L22 N22 P22 R22 T22 V22">
    <cfRule type="expression" dxfId="4" priority="7">
      <formula>AND(C$21&gt;169,C$21&lt;&gt;"")</formula>
    </cfRule>
  </conditionalFormatting>
  <conditionalFormatting sqref="C26:V31">
    <cfRule type="expression" dxfId="3" priority="4">
      <formula>C26=0</formula>
    </cfRule>
  </conditionalFormatting>
  <conditionalFormatting sqref="C29:V29 C31:V31 E30:V30">
    <cfRule type="expression" dxfId="2" priority="3">
      <formula>C29=0</formula>
    </cfRule>
  </conditionalFormatting>
  <conditionalFormatting sqref="A29:B32">
    <cfRule type="expression" dxfId="1" priority="2">
      <formula>$C$30=0</formula>
    </cfRule>
  </conditionalFormatting>
  <conditionalFormatting sqref="C29:V32">
    <cfRule type="expression" dxfId="0" priority="1">
      <formula>C$30=0</formula>
    </cfRule>
  </conditionalFormatting>
  <printOptions horizontalCentered="1"/>
  <pageMargins left="3.937007874015748E-2" right="3.937007874015748E-2" top="0.31496062992125984" bottom="0.31496062992125984" header="0.19685039370078741" footer="0.15748031496062992"/>
  <pageSetup paperSize="9" scale="59" orientation="landscape" horizontalDpi="300" verticalDpi="300" r:id="rId1"/>
  <headerFooter alignWithMargins="0">
    <oddHeader xml:space="preserve">&amp;C&amp;"Arial,Gras"&amp;12 </oddHeader>
    <oddFooter>&amp;L&amp;F &amp;" "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view="pageBreakPreview" zoomScale="85" zoomScaleNormal="100" zoomScaleSheetLayoutView="85" workbookViewId="0">
      <selection activeCell="E43" sqref="E43:H48"/>
    </sheetView>
  </sheetViews>
  <sheetFormatPr baseColWidth="10" defaultColWidth="11.42578125" defaultRowHeight="12.75"/>
  <cols>
    <col min="1" max="1" width="5.140625" bestFit="1" customWidth="1"/>
    <col min="2" max="2" width="3.7109375" customWidth="1"/>
    <col min="3" max="3" width="5" customWidth="1"/>
    <col min="4" max="4" width="3.7109375" customWidth="1"/>
    <col min="5" max="5" width="14.7109375" customWidth="1"/>
    <col min="6" max="6" width="6.42578125" customWidth="1"/>
    <col min="7" max="7" width="10.85546875" customWidth="1"/>
    <col min="8" max="8" width="26.7109375" customWidth="1"/>
    <col min="9" max="9" width="11.28515625" customWidth="1"/>
    <col min="10" max="10" width="45.85546875" customWidth="1"/>
    <col min="11" max="11" width="25.85546875" customWidth="1"/>
    <col min="12" max="12" width="11.42578125" customWidth="1"/>
    <col min="13" max="13" width="31.42578125" customWidth="1"/>
    <col min="14" max="14" width="12.140625" customWidth="1"/>
  </cols>
  <sheetData>
    <row r="1" spans="1:16">
      <c r="C1" s="311"/>
      <c r="D1" s="311"/>
      <c r="E1" s="311"/>
      <c r="F1" s="311"/>
      <c r="G1" s="311"/>
      <c r="H1" s="311"/>
      <c r="I1" s="311"/>
    </row>
    <row r="2" spans="1:16" ht="18">
      <c r="C2" s="311"/>
      <c r="D2" s="311"/>
      <c r="E2" s="311"/>
      <c r="F2" s="311"/>
      <c r="G2" s="311"/>
      <c r="H2" s="311"/>
      <c r="I2" s="311"/>
      <c r="J2" s="312" t="s">
        <v>10</v>
      </c>
      <c r="K2" s="312"/>
      <c r="L2" s="312"/>
      <c r="M2" s="312"/>
      <c r="O2" s="4"/>
      <c r="P2" s="4"/>
    </row>
    <row r="3" spans="1:16">
      <c r="C3" s="311"/>
      <c r="D3" s="311"/>
      <c r="E3" s="311"/>
      <c r="F3" s="311"/>
      <c r="G3" s="311"/>
      <c r="H3" s="311"/>
      <c r="I3" s="311"/>
      <c r="J3" s="311" t="s">
        <v>11</v>
      </c>
      <c r="K3" s="311"/>
      <c r="L3" s="311"/>
      <c r="M3" s="311"/>
    </row>
    <row r="4" spans="1:16" ht="27.75" customHeight="1">
      <c r="C4" s="311"/>
      <c r="D4" s="311"/>
      <c r="E4" s="311"/>
      <c r="F4" s="311"/>
      <c r="G4" s="311"/>
      <c r="H4" s="311"/>
      <c r="I4" s="311"/>
      <c r="J4" s="313" t="s">
        <v>42</v>
      </c>
      <c r="K4" s="313"/>
      <c r="L4" s="313"/>
      <c r="M4" s="313"/>
      <c r="P4" s="4"/>
    </row>
    <row r="5" spans="1:16" ht="21" customHeight="1">
      <c r="C5" s="311"/>
      <c r="D5" s="311"/>
      <c r="E5" s="311"/>
      <c r="F5" s="311"/>
      <c r="G5" s="311"/>
      <c r="H5" s="311"/>
      <c r="I5" s="311"/>
      <c r="J5" s="20"/>
      <c r="N5" s="18"/>
      <c r="P5" s="4"/>
    </row>
    <row r="6" spans="1:16" ht="29.25" customHeight="1">
      <c r="C6" s="300"/>
      <c r="D6" s="300"/>
      <c r="E6" s="300"/>
      <c r="F6" s="300"/>
      <c r="G6" s="300"/>
      <c r="H6" s="300"/>
      <c r="I6" s="300"/>
      <c r="J6" s="408" t="str">
        <f ca="1">'Bordereaux Délivrance 1'!I6</f>
        <v/>
      </c>
      <c r="K6" s="409"/>
      <c r="L6" s="410"/>
      <c r="M6" s="23" t="e">
        <f ca="1">'Bordereaux Délivrance 1'!L6</f>
        <v>#NAME?</v>
      </c>
      <c r="O6" s="21"/>
      <c r="P6" s="4"/>
    </row>
    <row r="7" spans="1:16" ht="12.75" customHeight="1">
      <c r="H7" s="24"/>
      <c r="M7" s="19"/>
      <c r="O7" s="22"/>
    </row>
    <row r="8" spans="1:16" s="3" customFormat="1" ht="15">
      <c r="E8" s="71" t="s">
        <v>14</v>
      </c>
      <c r="F8" s="411" t="str">
        <f ca="1">'Bordereaux Délivrance 1'!E8</f>
        <v/>
      </c>
      <c r="G8" s="412"/>
      <c r="H8" s="413"/>
      <c r="I8" s="309"/>
      <c r="J8" s="310"/>
      <c r="K8" s="306" t="s">
        <v>22</v>
      </c>
      <c r="L8" s="403">
        <f ca="1">'Bordereaux Délivrance 1'!M13</f>
        <v>0</v>
      </c>
      <c r="M8" s="72"/>
      <c r="O8" s="22"/>
    </row>
    <row r="9" spans="1:16" s="3" customFormat="1" ht="15">
      <c r="E9" s="71" t="s">
        <v>15</v>
      </c>
      <c r="F9" s="405" t="str">
        <f ca="1">'Bordereaux Délivrance 1'!E9</f>
        <v/>
      </c>
      <c r="G9" s="406"/>
      <c r="H9" s="407"/>
      <c r="I9" s="309"/>
      <c r="J9" s="310"/>
      <c r="K9" s="306"/>
      <c r="L9" s="404"/>
    </row>
    <row r="10" spans="1:16" ht="12.75" customHeight="1">
      <c r="E10" s="308"/>
      <c r="F10" s="308"/>
      <c r="G10" s="308"/>
      <c r="H10" s="308"/>
      <c r="I10" s="6"/>
      <c r="J10" s="6"/>
    </row>
    <row r="11" spans="1:16" ht="13.5" thickBot="1">
      <c r="E11" s="7"/>
      <c r="F11" s="7"/>
      <c r="G11" s="7"/>
      <c r="H11" s="7"/>
    </row>
    <row r="12" spans="1:16" ht="18.95" customHeight="1">
      <c r="E12" s="416" t="s">
        <v>26</v>
      </c>
      <c r="F12" s="418" t="s">
        <v>23</v>
      </c>
      <c r="G12" s="298"/>
      <c r="H12" s="25" t="s">
        <v>12</v>
      </c>
      <c r="I12" s="323" t="s">
        <v>16</v>
      </c>
      <c r="J12" s="438" t="s">
        <v>13</v>
      </c>
      <c r="K12" s="319" t="s">
        <v>17</v>
      </c>
      <c r="L12" s="319" t="s">
        <v>18</v>
      </c>
      <c r="M12" s="333" t="s">
        <v>19</v>
      </c>
    </row>
    <row r="13" spans="1:16" ht="15.95" customHeight="1" thickBot="1">
      <c r="E13" s="417"/>
      <c r="F13" s="191" t="s">
        <v>24</v>
      </c>
      <c r="G13" s="70" t="s">
        <v>25</v>
      </c>
      <c r="H13" s="48" t="s">
        <v>41</v>
      </c>
      <c r="I13" s="324"/>
      <c r="J13" s="326"/>
      <c r="K13" s="320"/>
      <c r="L13" s="320"/>
      <c r="M13" s="334"/>
    </row>
    <row r="14" spans="1:16" ht="14.1" customHeight="1">
      <c r="A14">
        <f>RANK($B14,$B$14:$B$33,1)</f>
        <v>1</v>
      </c>
      <c r="B14">
        <f ca="1">IF(OR(ISNUMBER('Bordereaux Délivrance 1'!D14),'Bordereaux Délivrance 1'!D14=Clés!$B$6),('Bordereaux Délivrance 1'!C14),99)</f>
        <v>99</v>
      </c>
      <c r="C14" s="69" t="str">
        <f ca="1">IF($L$8&lt;$D14,"",IFERROR(VLOOKUP($D14,$A$14:$B$33,2,FALSE),""))</f>
        <v/>
      </c>
      <c r="D14">
        <v>1</v>
      </c>
      <c r="E14" s="49" t="str">
        <f ca="1">IF(ISNUMBER($C14),LOOKUP($C14,'Bordereaux Délivrance 1'!$C$14:$C$33,'Bordereaux Délivrance 1'!D$14:D$33),"")</f>
        <v/>
      </c>
      <c r="F14" s="192" t="str">
        <f ca="1">IF(ISNUMBER($C14),LOOKUP($C14,'Bordereaux Délivrance 1'!$C$14:$C$33,'Bordereaux Délivrance 1'!E$14:E$33),"")</f>
        <v/>
      </c>
      <c r="G14" s="188" t="str">
        <f ca="1">IF(ISNUMBER($C14),LOOKUP($C14,'Bordereaux Délivrance 1'!$C$14:$C$33,'Bordereaux Délivrance 1'!F$14:F$33),"")</f>
        <v/>
      </c>
      <c r="H14" s="36" t="str">
        <f ca="1">IF(ISNUMBER($C14),LOOKUP($C14,'Bordereaux Délivrance 1'!$C$14:$C$33,'Bordereaux Délivrance 1'!G$14:G$33),"")</f>
        <v/>
      </c>
      <c r="I14" s="57" t="str">
        <f ca="1">IF(ISNUMBER($C14),LOOKUP($C14,'Bordereaux Délivrance 1'!$C$14:$C$33,'Bordereaux Délivrance 1'!H$14:H$33),"")</f>
        <v/>
      </c>
      <c r="J14" s="59" t="str">
        <f ca="1">IF(ISNUMBER($C14),LOOKUP($C14,'Bordereaux Délivrance 1'!$C$14:$C$33,'Bordereaux Délivrance 1'!I$14:I$33),"")</f>
        <v/>
      </c>
      <c r="K14" s="37" t="str">
        <f ca="1">IF(ISNUMBER($C14),LOOKUP($C14,'Bordereaux Délivrance 1'!$C$14:$C$33,'Bordereaux Délivrance 1'!J$14:J$33),"")</f>
        <v/>
      </c>
      <c r="L14" s="62" t="str">
        <f ca="1">IF(ISNUMBER($C14),LOOKUP($C14,'Bordereaux Délivrance 1'!$C$14:$C$33,'Bordereaux Délivrance 1'!K$14:K$33),"")</f>
        <v/>
      </c>
      <c r="M14" s="64" t="str">
        <f ca="1">IF(ISNUMBER($C14),LOOKUP($C14,'Bordereaux Délivrance 1'!$C$14:$C$33,'Bordereaux Délivrance 1'!L$14:L$33),"")</f>
        <v/>
      </c>
      <c r="N14" s="68"/>
    </row>
    <row r="15" spans="1:16" ht="14.1" customHeight="1">
      <c r="A15">
        <f t="shared" ref="A15:A33" si="0">RANK($B15,$B$14:$B$33,1)</f>
        <v>1</v>
      </c>
      <c r="B15">
        <f ca="1">IF(OR(ISNUMBER('Bordereaux Délivrance 1'!D15),'Bordereaux Délivrance 1'!D15=Clés!$B$6),('Bordereaux Délivrance 1'!C15),99)</f>
        <v>99</v>
      </c>
      <c r="C15" s="69" t="str">
        <f ca="1">IF($L$8&lt;$D15,"",IFERROR(VLOOKUP($D15,$A$14:$B$33,2,FALSE),""))</f>
        <v/>
      </c>
      <c r="D15">
        <v>2</v>
      </c>
      <c r="E15" s="49" t="str">
        <f ca="1">IF(ISNUMBER($C15),LOOKUP($C15,'Bordereaux Délivrance 1'!$C$14:$C$33,'Bordereaux Délivrance 1'!D$14:D$33),"")</f>
        <v/>
      </c>
      <c r="F15" s="192" t="str">
        <f ca="1">IF(ISNUMBER($C15),LOOKUP($C15,'Bordereaux Délivrance 1'!$C$14:$C$33,'Bordereaux Délivrance 1'!E$14:E$33),"")</f>
        <v/>
      </c>
      <c r="G15" s="188" t="str">
        <f ca="1">IF(ISNUMBER($C15),LOOKUP($C15,'Bordereaux Délivrance 1'!$C$14:$C$33,'Bordereaux Délivrance 1'!F$14:F$33),"")</f>
        <v/>
      </c>
      <c r="H15" s="36" t="str">
        <f ca="1">IF(ISNUMBER($C15),LOOKUP($C15,'Bordereaux Délivrance 1'!$C$14:$C$33,'Bordereaux Délivrance 1'!G$14:G$33),"")</f>
        <v/>
      </c>
      <c r="I15" s="57" t="str">
        <f ca="1">IF(ISNUMBER($C15),LOOKUP($C15,'Bordereaux Délivrance 1'!$C$14:$C$33,'Bordereaux Délivrance 1'!H$14:H$33),"")</f>
        <v/>
      </c>
      <c r="J15" s="60" t="str">
        <f ca="1">IF(ISNUMBER($C15),LOOKUP($C15,'Bordereaux Délivrance 1'!$C$14:$C$33,'Bordereaux Délivrance 1'!I$14:I$33),"")</f>
        <v/>
      </c>
      <c r="K15" s="66" t="str">
        <f ca="1">IF(ISNUMBER($C15),LOOKUP($C15,'Bordereaux Délivrance 1'!$C$14:$C$33,'Bordereaux Délivrance 1'!J$14:J$33),"")</f>
        <v/>
      </c>
      <c r="L15" s="62" t="str">
        <f ca="1">IF(ISNUMBER($C15),LOOKUP($C15,'Bordereaux Délivrance 1'!$C$14:$C$33,'Bordereaux Délivrance 1'!K$14:K$33),"")</f>
        <v/>
      </c>
      <c r="M15" s="64" t="str">
        <f ca="1">IF(ISNUMBER($C15),LOOKUP($C15,'Bordereaux Délivrance 1'!$C$14:$C$33,'Bordereaux Délivrance 1'!L$14:L$33),"")</f>
        <v/>
      </c>
      <c r="N15" s="68" t="s">
        <v>170</v>
      </c>
    </row>
    <row r="16" spans="1:16" ht="14.1" customHeight="1">
      <c r="A16">
        <f t="shared" si="0"/>
        <v>1</v>
      </c>
      <c r="B16">
        <f ca="1">IF(OR(ISNUMBER('Bordereaux Délivrance 1'!D16),'Bordereaux Délivrance 1'!D16=Clés!$B$6),('Bordereaux Délivrance 1'!C16),99)</f>
        <v>99</v>
      </c>
      <c r="C16" s="69" t="str">
        <f ca="1">IF($L$8&lt;$D16,"",IFERROR(VLOOKUP($D16,$A$14:$B$33,2,FALSE),""))</f>
        <v/>
      </c>
      <c r="D16">
        <v>3</v>
      </c>
      <c r="E16" s="49" t="str">
        <f ca="1">IF(ISNUMBER($C16),LOOKUP($C16,'Bordereaux Délivrance 1'!$C$14:$C$33,'Bordereaux Délivrance 1'!D$14:D$33),"")</f>
        <v/>
      </c>
      <c r="F16" s="193" t="str">
        <f ca="1">IF(ISNUMBER($C16),LOOKUP($C16,'Bordereaux Délivrance 1'!$C$14:$C$33,'Bordereaux Délivrance 1'!E$14:E$33),"")</f>
        <v/>
      </c>
      <c r="G16" s="189" t="str">
        <f ca="1">IF(ISNUMBER($C16),LOOKUP($C16,'Bordereaux Délivrance 1'!$C$14:$C$33,'Bordereaux Délivrance 1'!F$14:F$33),"")</f>
        <v/>
      </c>
      <c r="H16" s="36" t="str">
        <f ca="1">IF(ISNUMBER($C16),LOOKUP($C16,'Bordereaux Délivrance 1'!$C$14:$C$33,'Bordereaux Délivrance 1'!G$14:G$33),"")</f>
        <v/>
      </c>
      <c r="I16" s="57" t="str">
        <f ca="1">IF(ISNUMBER($C16),LOOKUP($C16,'Bordereaux Délivrance 1'!$C$14:$C$33,'Bordereaux Délivrance 1'!H$14:H$33),"")</f>
        <v/>
      </c>
      <c r="J16" s="60" t="str">
        <f ca="1">IF(ISNUMBER($C16),LOOKUP($C16,'Bordereaux Délivrance 1'!$C$14:$C$33,'Bordereaux Délivrance 1'!I$14:I$33),"")</f>
        <v/>
      </c>
      <c r="K16" s="66" t="str">
        <f ca="1">IF(ISNUMBER($C16),LOOKUP($C16,'Bordereaux Délivrance 1'!$C$14:$C$33,'Bordereaux Délivrance 1'!J$14:J$33),"")</f>
        <v/>
      </c>
      <c r="L16" s="62" t="str">
        <f ca="1">IF(ISNUMBER($C16),LOOKUP($C16,'Bordereaux Délivrance 1'!$C$14:$C$33,'Bordereaux Délivrance 1'!K$14:K$33),"")</f>
        <v/>
      </c>
      <c r="M16" s="64" t="str">
        <f ca="1">IF(ISNUMBER($C16),LOOKUP($C16,'Bordereaux Délivrance 1'!$C$14:$C$33,'Bordereaux Délivrance 1'!L$14:L$33),"")</f>
        <v/>
      </c>
      <c r="N16" s="68"/>
    </row>
    <row r="17" spans="1:14" ht="14.1" customHeight="1">
      <c r="A17">
        <f t="shared" si="0"/>
        <v>1</v>
      </c>
      <c r="B17">
        <f ca="1">IF(OR(ISNUMBER('Bordereaux Délivrance 1'!D17),'Bordereaux Délivrance 1'!D17=Clés!$B$6),('Bordereaux Délivrance 1'!C17),99)</f>
        <v>99</v>
      </c>
      <c r="C17" s="69" t="str">
        <f ca="1">IF($L$8&lt;$D17,"",IFERROR(VLOOKUP($D17,$A$14:$B$33,2,FALSE),""))</f>
        <v/>
      </c>
      <c r="D17">
        <v>4</v>
      </c>
      <c r="E17" s="50" t="str">
        <f ca="1">IF(ISNUMBER($C17),LOOKUP($C17,'Bordereaux Délivrance 1'!$C$14:$C$33,'Bordereaux Délivrance 1'!D$14:D$33),"")</f>
        <v/>
      </c>
      <c r="F17" s="193" t="str">
        <f ca="1">IF(ISNUMBER($C17),LOOKUP($C17,'Bordereaux Délivrance 1'!$C$14:$C$33,'Bordereaux Délivrance 1'!E$14:E$33),"")</f>
        <v/>
      </c>
      <c r="G17" s="189" t="str">
        <f ca="1">IF(ISNUMBER($C17),LOOKUP($C17,'Bordereaux Délivrance 1'!$C$14:$C$33,'Bordereaux Délivrance 1'!F$14:F$33),"")</f>
        <v/>
      </c>
      <c r="H17" s="36" t="str">
        <f ca="1">IF(ISNUMBER($C17),LOOKUP($C17,'Bordereaux Délivrance 1'!$C$14:$C$33,'Bordereaux Délivrance 1'!G$14:G$33),"")</f>
        <v/>
      </c>
      <c r="I17" s="57" t="str">
        <f ca="1">IF(ISNUMBER($C17),LOOKUP($C17,'Bordereaux Délivrance 1'!$C$14:$C$33,'Bordereaux Délivrance 1'!H$14:H$33),"")</f>
        <v/>
      </c>
      <c r="J17" s="60" t="str">
        <f ca="1">IF(ISNUMBER($C17),LOOKUP($C17,'Bordereaux Délivrance 1'!$C$14:$C$33,'Bordereaux Délivrance 1'!I$14:I$33),"")</f>
        <v/>
      </c>
      <c r="K17" s="66" t="str">
        <f ca="1">IF(ISNUMBER($C17),LOOKUP($C17,'Bordereaux Délivrance 1'!$C$14:$C$33,'Bordereaux Délivrance 1'!J$14:J$33),"")</f>
        <v/>
      </c>
      <c r="L17" s="62" t="str">
        <f ca="1">IF(ISNUMBER($C17),LOOKUP($C17,'Bordereaux Délivrance 1'!$C$14:$C$33,'Bordereaux Délivrance 1'!K$14:K$33),"")</f>
        <v/>
      </c>
      <c r="M17" s="64" t="str">
        <f ca="1">IF(ISNUMBER($C17),LOOKUP($C17,'Bordereaux Délivrance 1'!$C$14:$C$33,'Bordereaux Délivrance 1'!L$14:L$33),"")</f>
        <v/>
      </c>
      <c r="N17" s="68"/>
    </row>
    <row r="18" spans="1:14" ht="14.1" customHeight="1">
      <c r="A18">
        <f t="shared" si="0"/>
        <v>1</v>
      </c>
      <c r="B18">
        <f ca="1">IF(OR(ISNUMBER('Bordereaux Délivrance 1'!D18),'Bordereaux Délivrance 1'!D18=Clés!$B$6),('Bordereaux Délivrance 1'!C18),99)</f>
        <v>99</v>
      </c>
      <c r="C18" s="69" t="str">
        <f t="shared" ref="C18:C33" si="1">IF($L$8&lt;$D18,"",IFERROR(VLOOKUP($D18,$A$14:$B$33,2,FALSE),""))</f>
        <v/>
      </c>
      <c r="D18">
        <v>5</v>
      </c>
      <c r="E18" s="49" t="str">
        <f ca="1">IF(ISNUMBER($C18),LOOKUP($C18,'Bordereaux Délivrance 1'!$C$14:$C$33,'Bordereaux Délivrance 1'!D$14:D$33),"")</f>
        <v/>
      </c>
      <c r="F18" s="193" t="str">
        <f ca="1">IF(ISNUMBER($C18),LOOKUP($C18,'Bordereaux Délivrance 1'!$C$14:$C$33,'Bordereaux Délivrance 1'!E$14:E$33),"")</f>
        <v/>
      </c>
      <c r="G18" s="189" t="str">
        <f ca="1">IF(ISNUMBER($C18),LOOKUP($C18,'Bordereaux Délivrance 1'!$C$14:$C$33,'Bordereaux Délivrance 1'!F$14:F$33),"")</f>
        <v/>
      </c>
      <c r="H18" s="36" t="str">
        <f ca="1">IF(ISNUMBER($C18),LOOKUP($C18,'Bordereaux Délivrance 1'!$C$14:$C$33,'Bordereaux Délivrance 1'!G$14:G$33),"")</f>
        <v/>
      </c>
      <c r="I18" s="57" t="str">
        <f ca="1">IF(ISNUMBER($C18),LOOKUP($C18,'Bordereaux Délivrance 1'!$C$14:$C$33,'Bordereaux Délivrance 1'!H$14:H$33),"")</f>
        <v/>
      </c>
      <c r="J18" s="60" t="str">
        <f ca="1">IF(ISNUMBER($C18),LOOKUP($C18,'Bordereaux Délivrance 1'!$C$14:$C$33,'Bordereaux Délivrance 1'!I$14:I$33),"")</f>
        <v/>
      </c>
      <c r="K18" s="66" t="str">
        <f ca="1">IF(ISNUMBER($C18),LOOKUP($C18,'Bordereaux Délivrance 1'!$C$14:$C$33,'Bordereaux Délivrance 1'!J$14:J$33),"")</f>
        <v/>
      </c>
      <c r="L18" s="62" t="str">
        <f ca="1">IF(ISNUMBER($C18),LOOKUP($C18,'Bordereaux Délivrance 1'!$C$14:$C$33,'Bordereaux Délivrance 1'!K$14:K$33),"")</f>
        <v/>
      </c>
      <c r="M18" s="64" t="str">
        <f ca="1">IF(ISNUMBER($C18),LOOKUP($C18,'Bordereaux Délivrance 1'!$C$14:$C$33,'Bordereaux Délivrance 1'!L$14:L$33),"")</f>
        <v/>
      </c>
      <c r="N18" s="68"/>
    </row>
    <row r="19" spans="1:14" ht="14.1" customHeight="1">
      <c r="A19">
        <f t="shared" si="0"/>
        <v>1</v>
      </c>
      <c r="B19">
        <f ca="1">IF(OR(ISNUMBER('Bordereaux Délivrance 1'!D19),'Bordereaux Délivrance 1'!D19=Clés!$B$6),('Bordereaux Délivrance 1'!C19),99)</f>
        <v>99</v>
      </c>
      <c r="C19" s="69" t="str">
        <f t="shared" si="1"/>
        <v/>
      </c>
      <c r="D19">
        <v>6</v>
      </c>
      <c r="E19" s="50" t="str">
        <f ca="1">IF(ISNUMBER($C19),LOOKUP($C19,'Bordereaux Délivrance 1'!$C$14:$C$33,'Bordereaux Délivrance 1'!D$14:D$33),"")</f>
        <v/>
      </c>
      <c r="F19" s="193" t="str">
        <f ca="1">IF(ISNUMBER($C19),LOOKUP($C19,'Bordereaux Délivrance 1'!$C$14:$C$33,'Bordereaux Délivrance 1'!E$14:E$33),"")</f>
        <v/>
      </c>
      <c r="G19" s="189" t="str">
        <f ca="1">IF(ISNUMBER($C19),LOOKUP($C19,'Bordereaux Délivrance 1'!$C$14:$C$33,'Bordereaux Délivrance 1'!F$14:F$33),"")</f>
        <v/>
      </c>
      <c r="H19" s="36" t="str">
        <f ca="1">IF(ISNUMBER($C19),LOOKUP($C19,'Bordereaux Délivrance 1'!$C$14:$C$33,'Bordereaux Délivrance 1'!G$14:G$33),"")</f>
        <v/>
      </c>
      <c r="I19" s="57" t="str">
        <f ca="1">IF(ISNUMBER($C19),LOOKUP($C19,'Bordereaux Délivrance 1'!$C$14:$C$33,'Bordereaux Délivrance 1'!H$14:H$33),"")</f>
        <v/>
      </c>
      <c r="J19" s="60" t="str">
        <f ca="1">IF(ISNUMBER($C19),LOOKUP($C19,'Bordereaux Délivrance 1'!$C$14:$C$33,'Bordereaux Délivrance 1'!I$14:I$33),"")</f>
        <v/>
      </c>
      <c r="K19" s="66" t="str">
        <f ca="1">IF(ISNUMBER($C19),LOOKUP($C19,'Bordereaux Délivrance 1'!$C$14:$C$33,'Bordereaux Délivrance 1'!J$14:J$33),"")</f>
        <v/>
      </c>
      <c r="L19" s="62" t="str">
        <f ca="1">IF(ISNUMBER($C19),LOOKUP($C19,'Bordereaux Délivrance 1'!$C$14:$C$33,'Bordereaux Délivrance 1'!K$14:K$33),"")</f>
        <v/>
      </c>
      <c r="M19" s="64" t="str">
        <f ca="1">IF(ISNUMBER($C19),LOOKUP($C19,'Bordereaux Délivrance 1'!$C$14:$C$33,'Bordereaux Délivrance 1'!L$14:L$33),"")</f>
        <v/>
      </c>
      <c r="N19" s="68"/>
    </row>
    <row r="20" spans="1:14" ht="14.1" customHeight="1">
      <c r="A20">
        <f t="shared" si="0"/>
        <v>1</v>
      </c>
      <c r="B20">
        <f ca="1">IF(OR(ISNUMBER('Bordereaux Délivrance 1'!D20),'Bordereaux Délivrance 1'!D20=Clés!$B$6),('Bordereaux Délivrance 1'!C20),99)</f>
        <v>99</v>
      </c>
      <c r="C20" s="69" t="str">
        <f t="shared" si="1"/>
        <v/>
      </c>
      <c r="D20">
        <v>7</v>
      </c>
      <c r="E20" s="49" t="str">
        <f ca="1">IF(ISNUMBER($C20),LOOKUP($C20,'Bordereaux Délivrance 1'!$C$14:$C$33,'Bordereaux Délivrance 1'!D$14:D$33),"")</f>
        <v/>
      </c>
      <c r="F20" s="193" t="str">
        <f ca="1">IF(ISNUMBER($C20),LOOKUP($C20,'Bordereaux Délivrance 1'!$C$14:$C$33,'Bordereaux Délivrance 1'!E$14:E$33),"")</f>
        <v/>
      </c>
      <c r="G20" s="189" t="str">
        <f ca="1">IF(ISNUMBER($C20),LOOKUP($C20,'Bordereaux Délivrance 1'!$C$14:$C$33,'Bordereaux Délivrance 1'!F$14:F$33),"")</f>
        <v/>
      </c>
      <c r="H20" s="36" t="str">
        <f ca="1">IF(ISNUMBER($C20),LOOKUP($C20,'Bordereaux Délivrance 1'!$C$14:$C$33,'Bordereaux Délivrance 1'!G$14:G$33),"")</f>
        <v/>
      </c>
      <c r="I20" s="57" t="str">
        <f ca="1">IF(ISNUMBER($C20),LOOKUP($C20,'Bordereaux Délivrance 1'!$C$14:$C$33,'Bordereaux Délivrance 1'!H$14:H$33),"")</f>
        <v/>
      </c>
      <c r="J20" s="60" t="str">
        <f ca="1">IF(ISNUMBER($C20),LOOKUP($C20,'Bordereaux Délivrance 1'!$C$14:$C$33,'Bordereaux Délivrance 1'!I$14:I$33),"")</f>
        <v/>
      </c>
      <c r="K20" s="66" t="str">
        <f ca="1">IF(ISNUMBER($C20),LOOKUP($C20,'Bordereaux Délivrance 1'!$C$14:$C$33,'Bordereaux Délivrance 1'!J$14:J$33),"")</f>
        <v/>
      </c>
      <c r="L20" s="62" t="str">
        <f ca="1">IF(ISNUMBER($C20),LOOKUP($C20,'Bordereaux Délivrance 1'!$C$14:$C$33,'Bordereaux Délivrance 1'!K$14:K$33),"")</f>
        <v/>
      </c>
      <c r="M20" s="64" t="str">
        <f ca="1">IF(ISNUMBER($C20),LOOKUP($C20,'Bordereaux Délivrance 1'!$C$14:$C$33,'Bordereaux Délivrance 1'!L$14:L$33),"")</f>
        <v/>
      </c>
      <c r="N20" s="68"/>
    </row>
    <row r="21" spans="1:14" ht="14.1" customHeight="1">
      <c r="A21">
        <f t="shared" si="0"/>
        <v>1</v>
      </c>
      <c r="B21">
        <f ca="1">IF(OR(ISNUMBER('Bordereaux Délivrance 1'!D21),'Bordereaux Délivrance 1'!D21=Clés!$B$6),('Bordereaux Délivrance 1'!C21),99)</f>
        <v>99</v>
      </c>
      <c r="C21" s="69" t="str">
        <f t="shared" si="1"/>
        <v/>
      </c>
      <c r="D21">
        <v>8</v>
      </c>
      <c r="E21" s="50" t="str">
        <f ca="1">IF(ISNUMBER($C21),LOOKUP($C21,'Bordereaux Délivrance 1'!$C$14:$C$33,'Bordereaux Délivrance 1'!D$14:D$33),"")</f>
        <v/>
      </c>
      <c r="F21" s="193" t="str">
        <f ca="1">IF(ISNUMBER($C21),LOOKUP($C21,'Bordereaux Délivrance 1'!$C$14:$C$33,'Bordereaux Délivrance 1'!E$14:E$33),"")</f>
        <v/>
      </c>
      <c r="G21" s="189" t="str">
        <f ca="1">IF(ISNUMBER($C21),LOOKUP($C21,'Bordereaux Délivrance 1'!$C$14:$C$33,'Bordereaux Délivrance 1'!F$14:F$33),"")</f>
        <v/>
      </c>
      <c r="H21" s="36" t="str">
        <f ca="1">IF(ISNUMBER($C21),LOOKUP($C21,'Bordereaux Délivrance 1'!$C$14:$C$33,'Bordereaux Délivrance 1'!G$14:G$33),"")</f>
        <v/>
      </c>
      <c r="I21" s="57" t="str">
        <f ca="1">IF(ISNUMBER($C21),LOOKUP($C21,'Bordereaux Délivrance 1'!$C$14:$C$33,'Bordereaux Délivrance 1'!H$14:H$33),"")</f>
        <v/>
      </c>
      <c r="J21" s="60" t="str">
        <f ca="1">IF(ISNUMBER($C21),LOOKUP($C21,'Bordereaux Délivrance 1'!$C$14:$C$33,'Bordereaux Délivrance 1'!I$14:I$33),"")</f>
        <v/>
      </c>
      <c r="K21" s="66" t="str">
        <f ca="1">IF(ISNUMBER($C21),LOOKUP($C21,'Bordereaux Délivrance 1'!$C$14:$C$33,'Bordereaux Délivrance 1'!J$14:J$33),"")</f>
        <v/>
      </c>
      <c r="L21" s="62" t="str">
        <f ca="1">IF(ISNUMBER($C21),LOOKUP($C21,'Bordereaux Délivrance 1'!$C$14:$C$33,'Bordereaux Délivrance 1'!K$14:K$33),"")</f>
        <v/>
      </c>
      <c r="M21" s="64" t="str">
        <f ca="1">IF(ISNUMBER($C21),LOOKUP($C21,'Bordereaux Délivrance 1'!$C$14:$C$33,'Bordereaux Délivrance 1'!L$14:L$33),"")</f>
        <v/>
      </c>
      <c r="N21" s="68"/>
    </row>
    <row r="22" spans="1:14" ht="14.1" customHeight="1">
      <c r="A22">
        <f t="shared" si="0"/>
        <v>1</v>
      </c>
      <c r="B22">
        <f ca="1">IF(OR(ISNUMBER('Bordereaux Délivrance 1'!D22),'Bordereaux Délivrance 1'!D22=Clés!$B$6),('Bordereaux Délivrance 1'!C22),99)</f>
        <v>99</v>
      </c>
      <c r="C22" s="69" t="str">
        <f t="shared" si="1"/>
        <v/>
      </c>
      <c r="D22">
        <v>9</v>
      </c>
      <c r="E22" s="50" t="str">
        <f ca="1">IF(ISNUMBER($C22),LOOKUP($C22,'Bordereaux Délivrance 1'!$C$14:$C$33,'Bordereaux Délivrance 1'!D$14:D$33),"")</f>
        <v/>
      </c>
      <c r="F22" s="193" t="str">
        <f ca="1">IF(ISNUMBER($C22),LOOKUP($C22,'Bordereaux Délivrance 1'!$C$14:$C$33,'Bordereaux Délivrance 1'!E$14:E$33),"")</f>
        <v/>
      </c>
      <c r="G22" s="189" t="str">
        <f ca="1">IF(ISNUMBER($C22),LOOKUP($C22,'Bordereaux Délivrance 1'!$C$14:$C$33,'Bordereaux Délivrance 1'!F$14:F$33),"")</f>
        <v/>
      </c>
      <c r="H22" s="36" t="str">
        <f ca="1">IF(ISNUMBER($C22),LOOKUP($C22,'Bordereaux Délivrance 1'!$C$14:$C$33,'Bordereaux Délivrance 1'!G$14:G$33),"")</f>
        <v/>
      </c>
      <c r="I22" s="57" t="str">
        <f ca="1">IF(ISNUMBER($C22),LOOKUP($C22,'Bordereaux Délivrance 1'!$C$14:$C$33,'Bordereaux Délivrance 1'!H$14:H$33),"")</f>
        <v/>
      </c>
      <c r="J22" s="60" t="str">
        <f ca="1">IF(ISNUMBER($C22),LOOKUP($C22,'Bordereaux Délivrance 1'!$C$14:$C$33,'Bordereaux Délivrance 1'!I$14:I$33),"")</f>
        <v/>
      </c>
      <c r="K22" s="66" t="str">
        <f ca="1">IF(ISNUMBER($C22),LOOKUP($C22,'Bordereaux Délivrance 1'!$C$14:$C$33,'Bordereaux Délivrance 1'!J$14:J$33),"")</f>
        <v/>
      </c>
      <c r="L22" s="62" t="str">
        <f ca="1">IF(ISNUMBER($C22),LOOKUP($C22,'Bordereaux Délivrance 1'!$C$14:$C$33,'Bordereaux Délivrance 1'!K$14:K$33),"")</f>
        <v/>
      </c>
      <c r="M22" s="64" t="str">
        <f ca="1">IF(ISNUMBER($C22),LOOKUP($C22,'Bordereaux Délivrance 1'!$C$14:$C$33,'Bordereaux Délivrance 1'!L$14:L$33),"")</f>
        <v/>
      </c>
      <c r="N22" s="68"/>
    </row>
    <row r="23" spans="1:14" ht="14.1" customHeight="1">
      <c r="A23">
        <f t="shared" si="0"/>
        <v>1</v>
      </c>
      <c r="B23">
        <f ca="1">IF(OR(ISNUMBER('Bordereaux Délivrance 1'!D23),'Bordereaux Délivrance 1'!D23=Clés!$B$6),('Bordereaux Délivrance 1'!C23),99)</f>
        <v>99</v>
      </c>
      <c r="C23" s="69" t="str">
        <f t="shared" si="1"/>
        <v/>
      </c>
      <c r="D23">
        <v>10</v>
      </c>
      <c r="E23" s="50" t="str">
        <f ca="1">IF(ISNUMBER($C23),LOOKUP($C23,'Bordereaux Délivrance 1'!$C$14:$C$33,'Bordereaux Délivrance 1'!D$14:D$33),"")</f>
        <v/>
      </c>
      <c r="F23" s="193" t="str">
        <f ca="1">IF(ISNUMBER($C23),LOOKUP($C23,'Bordereaux Délivrance 1'!$C$14:$C$33,'Bordereaux Délivrance 1'!E$14:E$33),"")</f>
        <v/>
      </c>
      <c r="G23" s="189" t="str">
        <f ca="1">IF(ISNUMBER($C23),LOOKUP($C23,'Bordereaux Délivrance 1'!$C$14:$C$33,'Bordereaux Délivrance 1'!F$14:F$33),"")</f>
        <v/>
      </c>
      <c r="H23" s="36" t="str">
        <f ca="1">IF(ISNUMBER($C23),LOOKUP($C23,'Bordereaux Délivrance 1'!$C$14:$C$33,'Bordereaux Délivrance 1'!G$14:G$33),"")</f>
        <v/>
      </c>
      <c r="I23" s="57" t="str">
        <f ca="1">IF(ISNUMBER($C23),LOOKUP($C23,'Bordereaux Délivrance 1'!$C$14:$C$33,'Bordereaux Délivrance 1'!H$14:H$33),"")</f>
        <v/>
      </c>
      <c r="J23" s="60" t="str">
        <f ca="1">IF(ISNUMBER($C23),LOOKUP($C23,'Bordereaux Délivrance 1'!$C$14:$C$33,'Bordereaux Délivrance 1'!I$14:I$33),"")</f>
        <v/>
      </c>
      <c r="K23" s="66" t="str">
        <f ca="1">IF(ISNUMBER($C23),LOOKUP($C23,'Bordereaux Délivrance 1'!$C$14:$C$33,'Bordereaux Délivrance 1'!J$14:J$33),"")</f>
        <v/>
      </c>
      <c r="L23" s="62" t="str">
        <f ca="1">IF(ISNUMBER($C23),LOOKUP($C23,'Bordereaux Délivrance 1'!$C$14:$C$33,'Bordereaux Délivrance 1'!K$14:K$33),"")</f>
        <v/>
      </c>
      <c r="M23" s="64" t="str">
        <f ca="1">IF(ISNUMBER($C23),LOOKUP($C23,'Bordereaux Délivrance 1'!$C$14:$C$33,'Bordereaux Délivrance 1'!L$14:L$33),"")</f>
        <v/>
      </c>
      <c r="N23" s="68"/>
    </row>
    <row r="24" spans="1:14" ht="14.1" customHeight="1">
      <c r="A24">
        <f t="shared" si="0"/>
        <v>1</v>
      </c>
      <c r="B24">
        <f ca="1">IF(OR(ISNUMBER('Bordereaux Délivrance 1'!D24),'Bordereaux Délivrance 1'!D24=Clés!$B$6),('Bordereaux Délivrance 1'!C24),99)</f>
        <v>99</v>
      </c>
      <c r="C24" s="69" t="str">
        <f t="shared" si="1"/>
        <v/>
      </c>
      <c r="D24">
        <v>11</v>
      </c>
      <c r="E24" s="51" t="str">
        <f ca="1">IF(ISNUMBER($C24),LOOKUP($C24,'Bordereaux Délivrance 1'!$C$14:$C$33,'Bordereaux Délivrance 1'!D$14:D$33),"")</f>
        <v/>
      </c>
      <c r="F24" s="193" t="str">
        <f ca="1">IF(ISNUMBER($C24),LOOKUP($C24,'Bordereaux Délivrance 1'!$C$14:$C$33,'Bordereaux Délivrance 1'!E$14:E$33),"")</f>
        <v/>
      </c>
      <c r="G24" s="189" t="str">
        <f ca="1">IF(ISNUMBER($C24),LOOKUP($C24,'Bordereaux Délivrance 1'!$C$14:$C$33,'Bordereaux Délivrance 1'!F$14:F$33),"")</f>
        <v/>
      </c>
      <c r="H24" s="36" t="str">
        <f ca="1">IF(ISNUMBER($C24),LOOKUP($C24,'Bordereaux Délivrance 1'!$C$14:$C$33,'Bordereaux Délivrance 1'!G$14:G$33),"")</f>
        <v/>
      </c>
      <c r="I24" s="57" t="str">
        <f ca="1">IF(ISNUMBER($C24),LOOKUP($C24,'Bordereaux Délivrance 1'!$C$14:$C$33,'Bordereaux Délivrance 1'!H$14:H$33),"")</f>
        <v/>
      </c>
      <c r="J24" s="60" t="str">
        <f ca="1">IF(ISNUMBER($C24),LOOKUP($C24,'Bordereaux Délivrance 1'!$C$14:$C$33,'Bordereaux Délivrance 1'!I$14:I$33),"")</f>
        <v/>
      </c>
      <c r="K24" s="66" t="str">
        <f ca="1">IF(ISNUMBER($C24),LOOKUP($C24,'Bordereaux Délivrance 1'!$C$14:$C$33,'Bordereaux Délivrance 1'!J$14:J$33),"")</f>
        <v/>
      </c>
      <c r="L24" s="62" t="str">
        <f ca="1">IF(ISNUMBER($C24),LOOKUP($C24,'Bordereaux Délivrance 1'!$C$14:$C$33,'Bordereaux Délivrance 1'!K$14:K$33),"")</f>
        <v/>
      </c>
      <c r="M24" s="64" t="str">
        <f ca="1">IF(ISNUMBER($C24),LOOKUP($C24,'Bordereaux Délivrance 1'!$C$14:$C$33,'Bordereaux Délivrance 1'!L$14:L$33),"")</f>
        <v/>
      </c>
      <c r="N24" s="68"/>
    </row>
    <row r="25" spans="1:14" ht="14.1" customHeight="1">
      <c r="A25">
        <f t="shared" si="0"/>
        <v>1</v>
      </c>
      <c r="B25">
        <f ca="1">IF(OR(ISNUMBER('Bordereaux Délivrance 1'!D25),'Bordereaux Délivrance 1'!D25=Clés!$B$6),('Bordereaux Délivrance 1'!C25),99)</f>
        <v>99</v>
      </c>
      <c r="C25" s="69" t="str">
        <f t="shared" si="1"/>
        <v/>
      </c>
      <c r="D25">
        <v>12</v>
      </c>
      <c r="E25" s="50" t="str">
        <f ca="1">IF(ISNUMBER($C25),LOOKUP($C25,'Bordereaux Délivrance 1'!$C$14:$C$33,'Bordereaux Délivrance 1'!D$14:D$33),"")</f>
        <v/>
      </c>
      <c r="F25" s="193" t="str">
        <f ca="1">IF(ISNUMBER($C25),LOOKUP($C25,'Bordereaux Délivrance 1'!$C$14:$C$33,'Bordereaux Délivrance 1'!E$14:E$33),"")</f>
        <v/>
      </c>
      <c r="G25" s="189" t="str">
        <f ca="1">IF(ISNUMBER($C25),LOOKUP($C25,'Bordereaux Délivrance 1'!$C$14:$C$33,'Bordereaux Délivrance 1'!F$14:F$33),"")</f>
        <v/>
      </c>
      <c r="H25" s="36" t="str">
        <f ca="1">IF(ISNUMBER($C25),LOOKUP($C25,'Bordereaux Délivrance 1'!$C$14:$C$33,'Bordereaux Délivrance 1'!G$14:G$33),"")</f>
        <v/>
      </c>
      <c r="I25" s="57" t="str">
        <f ca="1">IF(ISNUMBER($C25),LOOKUP($C25,'Bordereaux Délivrance 1'!$C$14:$C$33,'Bordereaux Délivrance 1'!H$14:H$33),"")</f>
        <v/>
      </c>
      <c r="J25" s="60" t="str">
        <f ca="1">IF(ISNUMBER($C25),LOOKUP($C25,'Bordereaux Délivrance 1'!$C$14:$C$33,'Bordereaux Délivrance 1'!I$14:I$33),"")</f>
        <v/>
      </c>
      <c r="K25" s="66" t="str">
        <f ca="1">IF(ISNUMBER($C25),LOOKUP($C25,'Bordereaux Délivrance 1'!$C$14:$C$33,'Bordereaux Délivrance 1'!J$14:J$33),"")</f>
        <v/>
      </c>
      <c r="L25" s="62" t="str">
        <f ca="1">IF(ISNUMBER($C25),LOOKUP($C25,'Bordereaux Délivrance 1'!$C$14:$C$33,'Bordereaux Délivrance 1'!K$14:K$33),"")</f>
        <v/>
      </c>
      <c r="M25" s="64" t="str">
        <f ca="1">IF(ISNUMBER($C25),LOOKUP($C25,'Bordereaux Délivrance 1'!$C$14:$C$33,'Bordereaux Délivrance 1'!L$14:L$33),"")</f>
        <v/>
      </c>
      <c r="N25" s="68"/>
    </row>
    <row r="26" spans="1:14" ht="14.1" customHeight="1">
      <c r="A26">
        <f t="shared" si="0"/>
        <v>1</v>
      </c>
      <c r="B26">
        <f ca="1">IF(OR(ISNUMBER('Bordereaux Délivrance 1'!D26),'Bordereaux Délivrance 1'!D26=Clés!$B$6),('Bordereaux Délivrance 1'!C26),99)</f>
        <v>99</v>
      </c>
      <c r="C26" s="69" t="str">
        <f t="shared" si="1"/>
        <v/>
      </c>
      <c r="D26">
        <v>13</v>
      </c>
      <c r="E26" s="49" t="str">
        <f ca="1">IF(ISNUMBER($C26),LOOKUP($C26,'Bordereaux Délivrance 1'!$C$14:$C$33,'Bordereaux Délivrance 1'!D$14:D$33),"")</f>
        <v/>
      </c>
      <c r="F26" s="193" t="str">
        <f ca="1">IF(ISNUMBER($C26),LOOKUP($C26,'Bordereaux Délivrance 1'!$C$14:$C$33,'Bordereaux Délivrance 1'!E$14:E$33),"")</f>
        <v/>
      </c>
      <c r="G26" s="189" t="str">
        <f ca="1">IF(ISNUMBER($C26),LOOKUP($C26,'Bordereaux Délivrance 1'!$C$14:$C$33,'Bordereaux Délivrance 1'!F$14:F$33),"")</f>
        <v/>
      </c>
      <c r="H26" s="36" t="str">
        <f ca="1">IF(ISNUMBER($C26),LOOKUP($C26,'Bordereaux Délivrance 1'!$C$14:$C$33,'Bordereaux Délivrance 1'!G$14:G$33),"")</f>
        <v/>
      </c>
      <c r="I26" s="57" t="str">
        <f ca="1">IF(ISNUMBER($C26),LOOKUP($C26,'Bordereaux Délivrance 1'!$C$14:$C$33,'Bordereaux Délivrance 1'!H$14:H$33),"")</f>
        <v/>
      </c>
      <c r="J26" s="60" t="str">
        <f ca="1">IF(ISNUMBER($C26),LOOKUP($C26,'Bordereaux Délivrance 1'!$C$14:$C$33,'Bordereaux Délivrance 1'!I$14:I$33),"")</f>
        <v/>
      </c>
      <c r="K26" s="66" t="str">
        <f ca="1">IF(ISNUMBER($C26),LOOKUP($C26,'Bordereaux Délivrance 1'!$C$14:$C$33,'Bordereaux Délivrance 1'!J$14:J$33),"")</f>
        <v/>
      </c>
      <c r="L26" s="62" t="str">
        <f ca="1">IF(ISNUMBER($C26),LOOKUP($C26,'Bordereaux Délivrance 1'!$C$14:$C$33,'Bordereaux Délivrance 1'!K$14:K$33),"")</f>
        <v/>
      </c>
      <c r="M26" s="64" t="str">
        <f ca="1">IF(ISNUMBER($C26),LOOKUP($C26,'Bordereaux Délivrance 1'!$C$14:$C$33,'Bordereaux Délivrance 1'!L$14:L$33),"")</f>
        <v/>
      </c>
      <c r="N26" s="68"/>
    </row>
    <row r="27" spans="1:14" ht="14.1" customHeight="1">
      <c r="A27">
        <f t="shared" si="0"/>
        <v>1</v>
      </c>
      <c r="B27">
        <f ca="1">IF(OR(ISNUMBER('Bordereaux Délivrance 1'!D27),'Bordereaux Délivrance 1'!D27=Clés!$B$6),('Bordereaux Délivrance 1'!C27),99)</f>
        <v>99</v>
      </c>
      <c r="C27" s="69" t="str">
        <f t="shared" si="1"/>
        <v/>
      </c>
      <c r="D27">
        <v>14</v>
      </c>
      <c r="E27" s="50" t="str">
        <f ca="1">IF(ISNUMBER($C27),LOOKUP($C27,'Bordereaux Délivrance 1'!$C$14:$C$33,'Bordereaux Délivrance 1'!D$14:D$33),"")</f>
        <v/>
      </c>
      <c r="F27" s="193" t="str">
        <f ca="1">IF(ISNUMBER($C27),LOOKUP($C27,'Bordereaux Délivrance 1'!$C$14:$C$33,'Bordereaux Délivrance 1'!E$14:E$33),"")</f>
        <v/>
      </c>
      <c r="G27" s="189" t="str">
        <f ca="1">IF(ISNUMBER($C27),LOOKUP($C27,'Bordereaux Délivrance 1'!$C$14:$C$33,'Bordereaux Délivrance 1'!F$14:F$33),"")</f>
        <v/>
      </c>
      <c r="H27" s="52" t="str">
        <f ca="1">IF(ISNUMBER($C27),LOOKUP($C27,'Bordereaux Délivrance 1'!$C$14:$C$33,'Bordereaux Délivrance 1'!G$14:G$33),"")</f>
        <v/>
      </c>
      <c r="I27" s="57" t="str">
        <f ca="1">IF(ISNUMBER($C27),LOOKUP($C27,'Bordereaux Délivrance 1'!$C$14:$C$33,'Bordereaux Délivrance 1'!H$14:H$33),"")</f>
        <v/>
      </c>
      <c r="J27" s="60" t="str">
        <f ca="1">IF(ISNUMBER($C27),LOOKUP($C27,'Bordereaux Délivrance 1'!$C$14:$C$33,'Bordereaux Délivrance 1'!I$14:I$33),"")</f>
        <v/>
      </c>
      <c r="K27" s="66" t="str">
        <f ca="1">IF(ISNUMBER($C27),LOOKUP($C27,'Bordereaux Délivrance 1'!$C$14:$C$33,'Bordereaux Délivrance 1'!J$14:J$33),"")</f>
        <v/>
      </c>
      <c r="L27" s="62" t="str">
        <f ca="1">IF(ISNUMBER($C27),LOOKUP($C27,'Bordereaux Délivrance 1'!$C$14:$C$33,'Bordereaux Délivrance 1'!K$14:K$33),"")</f>
        <v/>
      </c>
      <c r="M27" s="64" t="str">
        <f ca="1">IF(ISNUMBER($C27),LOOKUP($C27,'Bordereaux Délivrance 1'!$C$14:$C$33,'Bordereaux Délivrance 1'!L$14:L$33),"")</f>
        <v/>
      </c>
      <c r="N27" s="68"/>
    </row>
    <row r="28" spans="1:14" ht="14.1" customHeight="1">
      <c r="A28">
        <f t="shared" si="0"/>
        <v>1</v>
      </c>
      <c r="B28">
        <f ca="1">IF(OR(ISNUMBER('Bordereaux Délivrance 1'!D28),'Bordereaux Délivrance 1'!D28=Clés!$B$6),('Bordereaux Délivrance 1'!C28),99)</f>
        <v>99</v>
      </c>
      <c r="C28" s="69" t="str">
        <f t="shared" si="1"/>
        <v/>
      </c>
      <c r="D28">
        <v>15</v>
      </c>
      <c r="E28" s="53" t="str">
        <f ca="1">IF(ISNUMBER($C28),LOOKUP($C28,'Bordereaux Délivrance 1'!$C$14:$C$33,'Bordereaux Délivrance 1'!D$14:D$33),"")</f>
        <v/>
      </c>
      <c r="F28" s="193" t="str">
        <f ca="1">IF(ISNUMBER($C28),LOOKUP($C28,'Bordereaux Délivrance 1'!$C$14:$C$33,'Bordereaux Délivrance 1'!E$14:E$33),"")</f>
        <v/>
      </c>
      <c r="G28" s="189" t="str">
        <f ca="1">IF(ISNUMBER($C28),LOOKUP($C28,'Bordereaux Délivrance 1'!$C$14:$C$33,'Bordereaux Délivrance 1'!F$14:F$33),"")</f>
        <v/>
      </c>
      <c r="H28" s="52" t="str">
        <f ca="1">IF(ISNUMBER($C28),LOOKUP($C28,'Bordereaux Délivrance 1'!$C$14:$C$33,'Bordereaux Délivrance 1'!G$14:G$33),"")</f>
        <v/>
      </c>
      <c r="I28" s="58" t="str">
        <f ca="1">IF(ISNUMBER($C28),LOOKUP($C28,'Bordereaux Délivrance 1'!$C$14:$C$33,'Bordereaux Délivrance 1'!H$14:H$33),"")</f>
        <v/>
      </c>
      <c r="J28" s="60" t="str">
        <f ca="1">IF(ISNUMBER($C28),LOOKUP($C28,'Bordereaux Délivrance 1'!$C$14:$C$33,'Bordereaux Délivrance 1'!I$14:I$33),"")</f>
        <v/>
      </c>
      <c r="K28" s="66" t="str">
        <f ca="1">IF(ISNUMBER($C28),LOOKUP($C28,'Bordereaux Délivrance 1'!$C$14:$C$33,'Bordereaux Délivrance 1'!J$14:J$33),"")</f>
        <v/>
      </c>
      <c r="L28" s="63" t="str">
        <f ca="1">IF(ISNUMBER($C28),LOOKUP($C28,'Bordereaux Délivrance 1'!$C$14:$C$33,'Bordereaux Délivrance 1'!K$14:K$33),"")</f>
        <v/>
      </c>
      <c r="M28" s="65" t="str">
        <f ca="1">IF(ISNUMBER($C28),LOOKUP($C28,'Bordereaux Délivrance 1'!$C$14:$C$33,'Bordereaux Délivrance 1'!L$14:L$33),"")</f>
        <v/>
      </c>
      <c r="N28" s="68"/>
    </row>
    <row r="29" spans="1:14" ht="14.1" customHeight="1">
      <c r="A29">
        <f t="shared" si="0"/>
        <v>1</v>
      </c>
      <c r="B29">
        <f ca="1">IF(OR(ISNUMBER('Bordereaux Délivrance 1'!D29),'Bordereaux Délivrance 1'!D29=Clés!$B$6),('Bordereaux Délivrance 1'!C29),99)</f>
        <v>99</v>
      </c>
      <c r="C29" s="69" t="str">
        <f t="shared" si="1"/>
        <v/>
      </c>
      <c r="D29">
        <v>16</v>
      </c>
      <c r="E29" s="53" t="str">
        <f ca="1">IF(ISNUMBER($C29),LOOKUP($C29,'Bordereaux Délivrance 1'!$C$14:$C$33,'Bordereaux Délivrance 1'!D$14:D$33),"")</f>
        <v/>
      </c>
      <c r="F29" s="193" t="str">
        <f ca="1">IF(ISNUMBER($C29),LOOKUP($C29,'Bordereaux Délivrance 1'!$C$14:$C$33,'Bordereaux Délivrance 1'!E$14:E$33),"")</f>
        <v/>
      </c>
      <c r="G29" s="189" t="str">
        <f ca="1">IF(ISNUMBER($C29),LOOKUP($C29,'Bordereaux Délivrance 1'!$C$14:$C$33,'Bordereaux Délivrance 1'!F$14:F$33),"")</f>
        <v/>
      </c>
      <c r="H29" s="52" t="str">
        <f ca="1">IF(ISNUMBER($C29),LOOKUP($C29,'Bordereaux Délivrance 1'!$C$14:$C$33,'Bordereaux Délivrance 1'!G$14:G$33),"")</f>
        <v/>
      </c>
      <c r="I29" s="58" t="str">
        <f ca="1">IF(ISNUMBER($C29),LOOKUP($C29,'Bordereaux Délivrance 1'!$C$14:$C$33,'Bordereaux Délivrance 1'!H$14:H$33),"")</f>
        <v/>
      </c>
      <c r="J29" s="61" t="str">
        <f ca="1">IF(ISNUMBER($C29),LOOKUP($C29,'Bordereaux Délivrance 1'!$C$14:$C$33,'Bordereaux Délivrance 1'!I$14:I$33),"")</f>
        <v/>
      </c>
      <c r="K29" s="67" t="str">
        <f ca="1">IF(ISNUMBER($C29),LOOKUP($C29,'Bordereaux Délivrance 1'!$C$14:$C$33,'Bordereaux Délivrance 1'!J$14:J$33),"")</f>
        <v/>
      </c>
      <c r="L29" s="63" t="str">
        <f ca="1">IF(ISNUMBER($C29),LOOKUP($C29,'Bordereaux Délivrance 1'!$C$14:$C$33,'Bordereaux Délivrance 1'!K$14:K$33),"")</f>
        <v/>
      </c>
      <c r="M29" s="65" t="str">
        <f ca="1">IF(ISNUMBER($C29),LOOKUP($C29,'Bordereaux Délivrance 1'!$C$14:$C$33,'Bordereaux Délivrance 1'!L$14:L$33),"")</f>
        <v/>
      </c>
      <c r="N29" s="68"/>
    </row>
    <row r="30" spans="1:14" ht="14.1" customHeight="1">
      <c r="A30">
        <f t="shared" si="0"/>
        <v>1</v>
      </c>
      <c r="B30">
        <f ca="1">IF(OR(ISNUMBER('Bordereaux Délivrance 1'!D30),'Bordereaux Délivrance 1'!D30=Clés!$B$6),('Bordereaux Délivrance 1'!C30),99)</f>
        <v>99</v>
      </c>
      <c r="C30" s="69" t="str">
        <f t="shared" si="1"/>
        <v/>
      </c>
      <c r="D30">
        <v>17</v>
      </c>
      <c r="E30" s="53" t="str">
        <f ca="1">IF(ISNUMBER($C30),LOOKUP($C30,'Bordereaux Délivrance 1'!$C$14:$C$33,'Bordereaux Délivrance 1'!D$14:D$33),"")</f>
        <v/>
      </c>
      <c r="F30" s="194" t="str">
        <f ca="1">IF(ISNUMBER($C30),LOOKUP($C30,'Bordereaux Délivrance 1'!$C$14:$C$33,'Bordereaux Délivrance 1'!E$14:E$33),"")</f>
        <v/>
      </c>
      <c r="G30" s="190" t="str">
        <f ca="1">IF(ISNUMBER($C30),LOOKUP($C30,'Bordereaux Délivrance 1'!$C$14:$C$33,'Bordereaux Délivrance 1'!F$14:F$33),"")</f>
        <v/>
      </c>
      <c r="H30" s="54" t="str">
        <f ca="1">IF(ISNUMBER($C30),LOOKUP($C30,'Bordereaux Délivrance 1'!$C$14:$C$33,'Bordereaux Délivrance 1'!G$14:G$33),"")</f>
        <v/>
      </c>
      <c r="I30" s="58" t="str">
        <f ca="1">IF(ISNUMBER($C30),LOOKUP($C30,'Bordereaux Délivrance 1'!$C$14:$C$33,'Bordereaux Délivrance 1'!H$14:H$33),"")</f>
        <v/>
      </c>
      <c r="J30" s="61" t="str">
        <f ca="1">IF(ISNUMBER($C30),LOOKUP($C30,'Bordereaux Délivrance 1'!$C$14:$C$33,'Bordereaux Délivrance 1'!I$14:I$33),"")</f>
        <v/>
      </c>
      <c r="K30" s="67" t="str">
        <f ca="1">IF(ISNUMBER($C30),LOOKUP($C30,'Bordereaux Délivrance 1'!$C$14:$C$33,'Bordereaux Délivrance 1'!J$14:J$33),"")</f>
        <v/>
      </c>
      <c r="L30" s="63" t="str">
        <f ca="1">IF(ISNUMBER($C30),LOOKUP($C30,'Bordereaux Délivrance 1'!$C$14:$C$33,'Bordereaux Délivrance 1'!K$14:K$33),"")</f>
        <v/>
      </c>
      <c r="M30" s="65" t="str">
        <f ca="1">IF(ISNUMBER($C30),LOOKUP($C30,'Bordereaux Délivrance 1'!$C$14:$C$33,'Bordereaux Délivrance 1'!L$14:L$33),"")</f>
        <v/>
      </c>
      <c r="N30" s="68"/>
    </row>
    <row r="31" spans="1:14" ht="14.1" customHeight="1">
      <c r="A31">
        <f t="shared" si="0"/>
        <v>1</v>
      </c>
      <c r="B31">
        <f ca="1">IF(OR(ISNUMBER('Bordereaux Délivrance 1'!D31),'Bordereaux Délivrance 1'!D31=Clés!$B$6),('Bordereaux Délivrance 1'!C31),99)</f>
        <v>99</v>
      </c>
      <c r="C31" s="69" t="str">
        <f t="shared" si="1"/>
        <v/>
      </c>
      <c r="D31">
        <v>18</v>
      </c>
      <c r="E31" s="53" t="str">
        <f ca="1">IF(ISNUMBER($C31),LOOKUP($C31,'Bordereaux Délivrance 1'!$C$14:$C$33,'Bordereaux Délivrance 1'!D$14:D$33),"")</f>
        <v/>
      </c>
      <c r="F31" s="194" t="str">
        <f ca="1">IF(ISNUMBER($C31),LOOKUP($C31,'Bordereaux Délivrance 1'!$C$14:$C$33,'Bordereaux Délivrance 1'!E$14:E$33),"")</f>
        <v/>
      </c>
      <c r="G31" s="190" t="str">
        <f ca="1">IF(ISNUMBER($C31),LOOKUP($C31,'Bordereaux Délivrance 1'!$C$14:$C$33,'Bordereaux Délivrance 1'!F$14:F$33),"")</f>
        <v/>
      </c>
      <c r="H31" s="54" t="str">
        <f ca="1">IF(ISNUMBER($C31),LOOKUP($C31,'Bordereaux Délivrance 1'!$C$14:$C$33,'Bordereaux Délivrance 1'!G$14:G$33),"")</f>
        <v/>
      </c>
      <c r="I31" s="38" t="str">
        <f ca="1">IF(ISNUMBER($C31),LOOKUP($C31,'Bordereaux Délivrance 1'!$C$14:$C$33,'Bordereaux Délivrance 1'!H$14:H$33),"")</f>
        <v/>
      </c>
      <c r="J31" s="47" t="str">
        <f ca="1">IF(ISNUMBER($C31),LOOKUP($C31,'Bordereaux Délivrance 1'!$C$14:$C$33,'Bordereaux Délivrance 1'!I$14:I$33),"")</f>
        <v/>
      </c>
      <c r="K31" s="39" t="str">
        <f ca="1">IF(ISNUMBER($C31),LOOKUP($C31,'Bordereaux Délivrance 1'!$C$14:$C$33,'Bordereaux Délivrance 1'!J$14:J$33),"")</f>
        <v/>
      </c>
      <c r="L31" s="40" t="str">
        <f ca="1">IF(ISNUMBER($C31),LOOKUP($C31,'Bordereaux Délivrance 1'!$C$14:$C$33,'Bordereaux Délivrance 1'!K$14:K$33),"")</f>
        <v/>
      </c>
      <c r="M31" s="41" t="str">
        <f ca="1">IF(ISNUMBER($C31),LOOKUP($C31,'Bordereaux Délivrance 1'!$C$14:$C$33,'Bordereaux Délivrance 1'!L$14:L$33),"")</f>
        <v/>
      </c>
      <c r="N31" s="68"/>
    </row>
    <row r="32" spans="1:14" ht="14.1" customHeight="1">
      <c r="A32">
        <f t="shared" si="0"/>
        <v>1</v>
      </c>
      <c r="B32">
        <f ca="1">IF(OR(ISNUMBER('Bordereaux Délivrance 1'!D32),'Bordereaux Délivrance 1'!D32=Clés!$B$6),('Bordereaux Délivrance 1'!C32),99)</f>
        <v>99</v>
      </c>
      <c r="C32" s="69" t="str">
        <f t="shared" si="1"/>
        <v/>
      </c>
      <c r="D32">
        <v>19</v>
      </c>
      <c r="E32" s="53" t="str">
        <f ca="1">IF(ISNUMBER($C32),LOOKUP($C32,'Bordereaux Délivrance 1'!$C$14:$C$33,'Bordereaux Délivrance 1'!D$14:D$33),"")</f>
        <v/>
      </c>
      <c r="F32" s="194" t="str">
        <f ca="1">IF(ISNUMBER($C32),LOOKUP($C32,'Bordereaux Délivrance 1'!$C$14:$C$33,'Bordereaux Délivrance 1'!E$14:E$33),"")</f>
        <v/>
      </c>
      <c r="G32" s="190" t="str">
        <f ca="1">IF(ISNUMBER($C32),LOOKUP($C32,'Bordereaux Délivrance 1'!$C$14:$C$33,'Bordereaux Délivrance 1'!F$14:F$33),"")</f>
        <v/>
      </c>
      <c r="H32" s="54" t="str">
        <f ca="1">IF(ISNUMBER($C32),LOOKUP($C32,'Bordereaux Délivrance 1'!$C$14:$C$33,'Bordereaux Délivrance 1'!G$14:G$33),"")</f>
        <v/>
      </c>
      <c r="I32" s="38" t="str">
        <f ca="1">IF(ISNUMBER($C32),LOOKUP($C32,'Bordereaux Délivrance 1'!$C$14:$C$33,'Bordereaux Délivrance 1'!H$14:H$33),"")</f>
        <v/>
      </c>
      <c r="J32" s="47" t="str">
        <f ca="1">IF(ISNUMBER($C32),LOOKUP($C32,'Bordereaux Délivrance 1'!$C$14:$C$33,'Bordereaux Délivrance 1'!I$14:I$33),"")</f>
        <v/>
      </c>
      <c r="K32" s="39" t="str">
        <f ca="1">IF(ISNUMBER($C32),LOOKUP($C32,'Bordereaux Délivrance 1'!$C$14:$C$33,'Bordereaux Délivrance 1'!J$14:J$33),"")</f>
        <v/>
      </c>
      <c r="L32" s="40" t="str">
        <f ca="1">IF(ISNUMBER($C32),LOOKUP($C32,'Bordereaux Délivrance 1'!$C$14:$C$33,'Bordereaux Délivrance 1'!K$14:K$33),"")</f>
        <v/>
      </c>
      <c r="M32" s="41" t="str">
        <f ca="1">IF(ISNUMBER($C32),LOOKUP($C32,'Bordereaux Délivrance 1'!$C$14:$C$33,'Bordereaux Délivrance 1'!L$14:L$33),"")</f>
        <v/>
      </c>
      <c r="N32" s="68"/>
    </row>
    <row r="33" spans="1:14" ht="14.1" customHeight="1" thickBot="1">
      <c r="A33">
        <f t="shared" si="0"/>
        <v>1</v>
      </c>
      <c r="B33">
        <f ca="1">IF(OR(ISNUMBER('Bordereaux Délivrance 1'!D33),'Bordereaux Délivrance 1'!D33=Clés!$B$6),('Bordereaux Délivrance 1'!C33),99)</f>
        <v>99</v>
      </c>
      <c r="C33" s="69" t="str">
        <f t="shared" si="1"/>
        <v/>
      </c>
      <c r="D33">
        <v>20</v>
      </c>
      <c r="E33" s="55" t="str">
        <f ca="1">IF(ISNUMBER($C33),LOOKUP($C33,'Bordereaux Délivrance 1'!$C$14:$C$33,'Bordereaux Délivrance 1'!D$14:D$33),"")</f>
        <v/>
      </c>
      <c r="F33" s="195" t="str">
        <f ca="1">IF(ISNUMBER($C33),LOOKUP($C33,'Bordereaux Délivrance 1'!$C$14:$C$33,'Bordereaux Délivrance 1'!E$14:E$33),"")</f>
        <v/>
      </c>
      <c r="G33" s="190" t="str">
        <f ca="1">IF(ISNUMBER($C33),LOOKUP($C33,'Bordereaux Délivrance 1'!$C$14:$C$33,'Bordereaux Délivrance 1'!F$14:F$33),"")</f>
        <v/>
      </c>
      <c r="H33" s="56" t="str">
        <f ca="1">IF(ISNUMBER($C33),LOOKUP($C33,'Bordereaux Délivrance 1'!$C$14:$C$33,'Bordereaux Délivrance 1'!G$14:G$33),"")</f>
        <v/>
      </c>
      <c r="I33" s="42" t="str">
        <f ca="1">IF(ISNUMBER($C33),LOOKUP($C33,'Bordereaux Délivrance 1'!$C$14:$C$33,'Bordereaux Délivrance 1'!H$14:H$33),"")</f>
        <v/>
      </c>
      <c r="J33" s="43" t="str">
        <f ca="1">IF(ISNUMBER($C33),LOOKUP($C33,'Bordereaux Délivrance 1'!$C$14:$C$33,'Bordereaux Délivrance 1'!I$14:I$33),"")</f>
        <v/>
      </c>
      <c r="K33" s="44" t="str">
        <f ca="1">IF(ISNUMBER($C33),LOOKUP($C33,'Bordereaux Délivrance 1'!$C$14:$C$33,'Bordereaux Délivrance 1'!J$14:J$33),"")</f>
        <v/>
      </c>
      <c r="L33" s="45" t="str">
        <f ca="1">IF(ISNUMBER($C33),LOOKUP($C33,'Bordereaux Délivrance 1'!$C$14:$C$33,'Bordereaux Délivrance 1'!K$14:K$33),"")</f>
        <v/>
      </c>
      <c r="M33" s="46" t="str">
        <f ca="1">IF(ISNUMBER($C33),LOOKUP($C33,'Bordereaux Délivrance 1'!$C$14:$C$33,'Bordereaux Délivrance 1'!L$14:L$33),"")</f>
        <v/>
      </c>
      <c r="N33" s="68"/>
    </row>
    <row r="34" spans="1:14" ht="11.1" customHeight="1">
      <c r="E34" s="10"/>
      <c r="F34" s="26"/>
      <c r="G34" s="26"/>
      <c r="H34" s="12"/>
      <c r="I34" s="13"/>
      <c r="J34" s="13"/>
      <c r="K34" s="14"/>
      <c r="L34" s="11"/>
      <c r="M34" s="14"/>
      <c r="N34" s="15"/>
    </row>
    <row r="35" spans="1:14" s="3" customFormat="1" ht="12.75" customHeight="1">
      <c r="E35" s="299" t="s">
        <v>21</v>
      </c>
      <c r="F35" s="299"/>
      <c r="G35" s="299"/>
      <c r="H35" s="299"/>
      <c r="I35" s="299"/>
      <c r="J35" s="299"/>
      <c r="K35" s="299"/>
      <c r="L35" s="299"/>
      <c r="M35" s="299"/>
      <c r="N35" s="73"/>
    </row>
    <row r="36" spans="1:14" s="3" customFormat="1" ht="12" customHeight="1">
      <c r="E36" s="299" t="s">
        <v>20</v>
      </c>
      <c r="F36" s="299"/>
      <c r="G36" s="299"/>
      <c r="H36" s="299"/>
      <c r="I36" s="299"/>
      <c r="J36" s="299"/>
      <c r="K36" s="299"/>
      <c r="L36" s="299"/>
      <c r="M36" s="299"/>
      <c r="N36" s="73"/>
    </row>
    <row r="37" spans="1:14" ht="21" customHeight="1">
      <c r="E37" s="429" t="str">
        <f ca="1">'Bordereaux Délivrance 1'!D37</f>
        <v xml:space="preserve">Jury :   -   -   -   -   -   -   -   -   -   -   -   -   -  </v>
      </c>
      <c r="F37" s="430"/>
      <c r="G37" s="430"/>
      <c r="H37" s="430"/>
      <c r="I37" s="430"/>
      <c r="J37" s="430"/>
      <c r="K37" s="430"/>
      <c r="L37" s="430"/>
      <c r="M37" s="431"/>
    </row>
    <row r="38" spans="1:14" ht="21" customHeight="1">
      <c r="E38" s="432"/>
      <c r="F38" s="433"/>
      <c r="G38" s="433"/>
      <c r="H38" s="433"/>
      <c r="I38" s="433"/>
      <c r="J38" s="433"/>
      <c r="K38" s="433"/>
      <c r="L38" s="433"/>
      <c r="M38" s="434"/>
    </row>
    <row r="39" spans="1:14" ht="21" customHeight="1">
      <c r="E39" s="432"/>
      <c r="F39" s="433"/>
      <c r="G39" s="433"/>
      <c r="H39" s="433"/>
      <c r="I39" s="433"/>
      <c r="J39" s="433"/>
      <c r="K39" s="433"/>
      <c r="L39" s="433"/>
      <c r="M39" s="434"/>
    </row>
    <row r="40" spans="1:14" ht="21" customHeight="1">
      <c r="E40" s="435"/>
      <c r="F40" s="436"/>
      <c r="G40" s="436"/>
      <c r="H40" s="436"/>
      <c r="I40" s="436"/>
      <c r="J40" s="436"/>
      <c r="K40" s="436"/>
      <c r="L40" s="436"/>
      <c r="M40" s="437"/>
    </row>
    <row r="41" spans="1:14">
      <c r="E41" s="8"/>
      <c r="F41" s="9"/>
      <c r="G41" s="9"/>
      <c r="H41" s="8"/>
      <c r="I41" s="8"/>
      <c r="J41" s="8"/>
      <c r="K41" s="8"/>
      <c r="L41" s="8"/>
      <c r="M41" s="5"/>
    </row>
    <row r="42" spans="1:14" ht="12.95" customHeight="1">
      <c r="E42" s="439" t="s">
        <v>172</v>
      </c>
      <c r="F42" s="414"/>
      <c r="G42" s="414"/>
      <c r="H42" s="414"/>
      <c r="I42" s="414" t="s">
        <v>137</v>
      </c>
      <c r="J42" s="414"/>
      <c r="K42" s="414" t="s">
        <v>37</v>
      </c>
      <c r="L42" s="414"/>
      <c r="M42" s="415"/>
    </row>
    <row r="43" spans="1:14" ht="12" customHeight="1">
      <c r="E43" s="419" t="str">
        <f ca="1">'Bordereaux Délivrance 1'!D43</f>
        <v>Anne-Solange DESSERTINE</v>
      </c>
      <c r="F43" s="420"/>
      <c r="G43" s="420"/>
      <c r="H43" s="420"/>
      <c r="I43" s="420" t="str">
        <f ca="1">'Bordereaux Délivrance 1'!H43</f>
        <v/>
      </c>
      <c r="J43" s="420"/>
      <c r="K43" s="420" t="str">
        <f ca="1">'Bordereaux Délivrance 1'!J43</f>
        <v/>
      </c>
      <c r="L43" s="420"/>
      <c r="M43" s="426"/>
      <c r="N43" s="8"/>
    </row>
    <row r="44" spans="1:14" ht="12" customHeight="1">
      <c r="E44" s="419"/>
      <c r="F44" s="420"/>
      <c r="G44" s="420"/>
      <c r="H44" s="420"/>
      <c r="I44" s="420"/>
      <c r="J44" s="420"/>
      <c r="K44" s="420"/>
      <c r="L44" s="420"/>
      <c r="M44" s="426"/>
      <c r="N44" s="8"/>
    </row>
    <row r="45" spans="1:14" ht="12" customHeight="1">
      <c r="E45" s="419"/>
      <c r="F45" s="420"/>
      <c r="G45" s="420"/>
      <c r="H45" s="420"/>
      <c r="I45" s="420"/>
      <c r="J45" s="420"/>
      <c r="K45" s="420"/>
      <c r="L45" s="420"/>
      <c r="M45" s="426"/>
      <c r="N45" s="8"/>
    </row>
    <row r="46" spans="1:14">
      <c r="E46" s="419"/>
      <c r="F46" s="420"/>
      <c r="G46" s="420"/>
      <c r="H46" s="420"/>
      <c r="I46" s="425"/>
      <c r="J46" s="425"/>
      <c r="K46" s="420"/>
      <c r="L46" s="420"/>
      <c r="M46" s="426"/>
      <c r="N46" s="15"/>
    </row>
    <row r="47" spans="1:14">
      <c r="E47" s="421"/>
      <c r="F47" s="422"/>
      <c r="G47" s="422"/>
      <c r="H47" s="422"/>
      <c r="I47" s="422"/>
      <c r="J47" s="422"/>
      <c r="K47" s="422"/>
      <c r="L47" s="422"/>
      <c r="M47" s="427"/>
    </row>
    <row r="48" spans="1:14">
      <c r="E48" s="423"/>
      <c r="F48" s="424"/>
      <c r="G48" s="424"/>
      <c r="H48" s="424"/>
      <c r="I48" s="424"/>
      <c r="J48" s="424"/>
      <c r="K48" s="424"/>
      <c r="L48" s="424"/>
      <c r="M48" s="428"/>
    </row>
  </sheetData>
  <sheetProtection sheet="1" objects="1" scenarios="1"/>
  <mergeCells count="29">
    <mergeCell ref="E43:H48"/>
    <mergeCell ref="I43:J48"/>
    <mergeCell ref="K43:M48"/>
    <mergeCell ref="L12:L13"/>
    <mergeCell ref="M12:M13"/>
    <mergeCell ref="E35:M35"/>
    <mergeCell ref="E36:M36"/>
    <mergeCell ref="E37:M40"/>
    <mergeCell ref="J12:J13"/>
    <mergeCell ref="E42:H42"/>
    <mergeCell ref="J8:J9"/>
    <mergeCell ref="K8:K9"/>
    <mergeCell ref="I42:J42"/>
    <mergeCell ref="K42:M42"/>
    <mergeCell ref="K12:K13"/>
    <mergeCell ref="E10:H10"/>
    <mergeCell ref="E12:E13"/>
    <mergeCell ref="F12:G12"/>
    <mergeCell ref="I12:I13"/>
    <mergeCell ref="L8:L9"/>
    <mergeCell ref="F9:H9"/>
    <mergeCell ref="C1:I5"/>
    <mergeCell ref="J2:M2"/>
    <mergeCell ref="J3:M3"/>
    <mergeCell ref="J4:M4"/>
    <mergeCell ref="C6:I6"/>
    <mergeCell ref="J6:L6"/>
    <mergeCell ref="F8:H8"/>
    <mergeCell ref="I8:I9"/>
  </mergeCells>
  <phoneticPr fontId="10" type="noConversion"/>
  <pageMargins left="0.70866141732283472" right="0.51181102362204722" top="0.55118110236220474" bottom="0.47244094488188981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AL82"/>
  <sheetViews>
    <sheetView showGridLines="0" topLeftCell="A85" zoomScale="130" zoomScaleNormal="130" workbookViewId="0">
      <selection activeCell="A18" sqref="A18"/>
    </sheetView>
  </sheetViews>
  <sheetFormatPr baseColWidth="10" defaultRowHeight="18" customHeight="1"/>
  <cols>
    <col min="1" max="1" width="9.28515625" style="254" customWidth="1"/>
    <col min="2" max="2" width="32.28515625" style="221" customWidth="1"/>
    <col min="3" max="3" width="9.42578125" style="221" customWidth="1"/>
    <col min="4" max="4" width="0.7109375" style="221" customWidth="1"/>
    <col min="5" max="5" width="3" style="221" customWidth="1"/>
    <col min="6" max="6" width="2.140625" style="221" customWidth="1"/>
    <col min="7" max="7" width="3" style="221" customWidth="1"/>
    <col min="8" max="8" width="2.140625" style="221" customWidth="1"/>
    <col min="9" max="9" width="3" style="221" customWidth="1"/>
    <col min="10" max="10" width="2.140625" style="221" customWidth="1"/>
    <col min="11" max="11" width="3" style="221" customWidth="1"/>
    <col min="12" max="12" width="2.140625" style="221" customWidth="1"/>
    <col min="13" max="13" width="3" style="221" customWidth="1"/>
    <col min="14" max="14" width="2.140625" style="221" customWidth="1"/>
    <col min="15" max="18" width="3.140625" style="221" customWidth="1"/>
    <col min="19" max="19" width="3.140625" style="254" customWidth="1"/>
    <col min="20" max="20" width="7.42578125" style="221" customWidth="1"/>
    <col min="21" max="21" width="8" style="278" customWidth="1"/>
    <col min="22" max="22" width="8" style="221" customWidth="1"/>
    <col min="23" max="16384" width="11.42578125" style="221"/>
  </cols>
  <sheetData>
    <row r="1" spans="1:38" s="259" customFormat="1" ht="18" customHeight="1">
      <c r="A1" s="206"/>
      <c r="B1" s="207"/>
      <c r="C1" s="454" t="s">
        <v>138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7"/>
      <c r="AK1" s="258"/>
    </row>
    <row r="2" spans="1:38" s="259" customFormat="1" ht="18" customHeight="1">
      <c r="A2" s="206"/>
      <c r="B2" s="207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7"/>
      <c r="AK2" s="258"/>
    </row>
    <row r="3" spans="1:38" s="259" customFormat="1" ht="18" customHeight="1">
      <c r="A3" s="207"/>
      <c r="B3" s="207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  <c r="AK3" s="258"/>
    </row>
    <row r="4" spans="1:38" s="259" customFormat="1" ht="11.25" customHeight="1">
      <c r="A4" s="207"/>
      <c r="B4" s="207"/>
      <c r="C4" s="456" t="s">
        <v>139</v>
      </c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7"/>
      <c r="AK4" s="258"/>
    </row>
    <row r="5" spans="1:38" s="259" customFormat="1" ht="9.75" customHeight="1">
      <c r="A5" s="207"/>
      <c r="B5" s="20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7"/>
      <c r="AK5" s="258"/>
    </row>
    <row r="6" spans="1:38" s="259" customFormat="1" ht="9" customHeight="1">
      <c r="A6" s="207"/>
      <c r="B6" s="207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1"/>
      <c r="AK6" s="258"/>
    </row>
    <row r="7" spans="1:38" s="217" customFormat="1" ht="14.1" customHeight="1">
      <c r="A7" s="281" t="s">
        <v>140</v>
      </c>
      <c r="B7" s="209"/>
      <c r="C7" s="459" t="s">
        <v>169</v>
      </c>
      <c r="D7" s="460"/>
      <c r="E7" s="210"/>
      <c r="F7" s="461">
        <f ca="1">Jury!D16</f>
        <v>0</v>
      </c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2"/>
      <c r="U7" s="262"/>
      <c r="V7" s="263" t="s">
        <v>160</v>
      </c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4"/>
      <c r="AL7" s="264"/>
    </row>
    <row r="8" spans="1:38" s="217" customFormat="1" ht="14.1" customHeight="1">
      <c r="A8" s="282" t="s">
        <v>165</v>
      </c>
      <c r="B8" s="285" t="s">
        <v>72</v>
      </c>
      <c r="C8" s="463" t="s">
        <v>141</v>
      </c>
      <c r="D8" s="464"/>
      <c r="E8" s="279"/>
      <c r="F8" s="465">
        <f ca="1">Jury!D15</f>
        <v>0</v>
      </c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7"/>
      <c r="U8" s="262"/>
      <c r="V8" s="263" t="s">
        <v>161</v>
      </c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  <c r="AL8" s="264"/>
    </row>
    <row r="9" spans="1:38" s="217" customFormat="1" ht="9" customHeight="1">
      <c r="A9" s="211"/>
      <c r="B9" s="212"/>
      <c r="C9" s="211"/>
      <c r="D9" s="211"/>
      <c r="E9" s="211"/>
      <c r="F9" s="211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4"/>
      <c r="U9" s="265"/>
      <c r="V9" s="265" t="s">
        <v>162</v>
      </c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6"/>
      <c r="AK9" s="264"/>
      <c r="AL9" s="264"/>
    </row>
    <row r="10" spans="1:38" s="217" customFormat="1" ht="24" customHeight="1">
      <c r="A10" s="283" t="s">
        <v>166</v>
      </c>
      <c r="B10" s="284"/>
      <c r="C10" s="443">
        <f ca="1">Jury!D26</f>
        <v>0</v>
      </c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5"/>
      <c r="U10" s="267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9"/>
      <c r="AK10" s="264"/>
      <c r="AL10" s="264"/>
    </row>
    <row r="11" spans="1:38" s="217" customFormat="1" ht="9" customHeight="1">
      <c r="A11" s="215"/>
      <c r="B11" s="216"/>
      <c r="T11" s="218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1"/>
      <c r="AJ11" s="272"/>
      <c r="AK11" s="264"/>
      <c r="AL11" s="264"/>
    </row>
    <row r="12" spans="1:38" s="217" customFormat="1" ht="24" customHeight="1">
      <c r="A12" s="283" t="s">
        <v>167</v>
      </c>
      <c r="B12" s="284"/>
      <c r="C12" s="443">
        <f ca="1">Jury!D25</f>
        <v>0</v>
      </c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5"/>
      <c r="U12" s="273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4"/>
    </row>
    <row r="13" spans="1:38" s="217" customFormat="1" ht="9" customHeight="1">
      <c r="A13" s="215"/>
      <c r="B13" s="216"/>
      <c r="T13" s="218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  <c r="AJ13" s="272"/>
      <c r="AK13" s="264"/>
    </row>
    <row r="14" spans="1:38" s="217" customFormat="1" ht="21.75" customHeight="1">
      <c r="A14" s="219" t="s">
        <v>142</v>
      </c>
      <c r="B14" s="446" t="str">
        <f ca="1">'Bordereaux Délivrance 1'!D37</f>
        <v xml:space="preserve">Jury :   -   -   -   -   -   -   -   -   -   -   -   -   -  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274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6"/>
      <c r="AK14" s="264"/>
    </row>
    <row r="15" spans="1:38" s="217" customFormat="1" ht="30" customHeight="1">
      <c r="A15" s="208" t="s">
        <v>143</v>
      </c>
      <c r="B15" s="449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5"/>
      <c r="U15" s="267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9"/>
      <c r="AK15" s="264"/>
    </row>
    <row r="16" spans="1:38" ht="23.25" customHeight="1">
      <c r="A16" s="220"/>
      <c r="E16" s="440" t="s">
        <v>144</v>
      </c>
      <c r="F16" s="441"/>
      <c r="G16" s="441"/>
      <c r="H16" s="441"/>
      <c r="I16" s="441"/>
      <c r="J16" s="442"/>
      <c r="K16" s="440" t="s">
        <v>145</v>
      </c>
      <c r="L16" s="441"/>
      <c r="M16" s="440" t="s">
        <v>146</v>
      </c>
      <c r="N16" s="442"/>
      <c r="S16" s="221"/>
      <c r="T16" s="222"/>
      <c r="U16" s="280">
        <f ca="1">COUNTIF(S18:S82,"ok")</f>
        <v>0</v>
      </c>
      <c r="V16" s="280">
        <f ca="1">COUNTIF(S18:S82,"ko")</f>
        <v>0</v>
      </c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</row>
    <row r="17" spans="1:22" ht="77.25" customHeight="1">
      <c r="A17" s="223" t="s">
        <v>147</v>
      </c>
      <c r="B17" s="224" t="s">
        <v>148</v>
      </c>
      <c r="C17" s="225" t="s">
        <v>168</v>
      </c>
      <c r="D17" s="226"/>
      <c r="E17" s="452" t="s">
        <v>149</v>
      </c>
      <c r="F17" s="453"/>
      <c r="G17" s="452" t="s">
        <v>150</v>
      </c>
      <c r="H17" s="453"/>
      <c r="I17" s="452" t="s">
        <v>151</v>
      </c>
      <c r="J17" s="453"/>
      <c r="K17" s="452" t="s">
        <v>152</v>
      </c>
      <c r="L17" s="453"/>
      <c r="M17" s="452" t="s">
        <v>153</v>
      </c>
      <c r="N17" s="453"/>
      <c r="O17" s="227" t="s">
        <v>154</v>
      </c>
      <c r="P17" s="227" t="s">
        <v>155</v>
      </c>
      <c r="Q17" s="227" t="s">
        <v>156</v>
      </c>
      <c r="R17" s="227" t="s">
        <v>157</v>
      </c>
      <c r="S17" s="227" t="s">
        <v>158</v>
      </c>
      <c r="T17" s="227" t="s">
        <v>159</v>
      </c>
      <c r="U17" s="280" t="s">
        <v>163</v>
      </c>
      <c r="V17" s="280" t="s">
        <v>164</v>
      </c>
    </row>
    <row r="18" spans="1:22" ht="27" customHeight="1">
      <c r="A18" s="228">
        <f ca="1">'Bordereaux Délivrance 1'!F14</f>
        <v>0</v>
      </c>
      <c r="B18" s="229" t="str">
        <f ca="1">IF('Bordereaux Délivrance 1'!G14="","",'Bordereaux Délivrance 1'!G14)</f>
        <v/>
      </c>
      <c r="C18" s="468"/>
      <c r="D18" s="469"/>
      <c r="E18" s="450">
        <f ca="1">HLOOKUP(B18,'Bordereau Notes n°1a'!$C$5:$V$22,6,FALSE)</f>
        <v>0</v>
      </c>
      <c r="F18" s="451"/>
      <c r="G18" s="450">
        <f ca="1">HLOOKUP(B18,'Bordereau Notes n°1a'!$C$5:$V$22,5,FALSE)</f>
        <v>0</v>
      </c>
      <c r="H18" s="451"/>
      <c r="I18" s="450">
        <f ca="1">HLOOKUP(B18,'Bordereau Notes n°1a'!$C$5:$V$22,7,FALSE)</f>
        <v>0</v>
      </c>
      <c r="J18" s="451"/>
      <c r="K18" s="450">
        <f ca="1">HLOOKUP(B18,'Bordereau Notes n°1a'!$C$5:$V$22,11,FALSE)</f>
        <v>0</v>
      </c>
      <c r="L18" s="451"/>
      <c r="M18" s="450">
        <f ca="1">HLOOKUP(B18,'Bordereau Notes n°1a'!$C$5:$V$22,14,FALSE)</f>
        <v>0</v>
      </c>
      <c r="N18" s="451"/>
      <c r="O18" s="230">
        <f>E18*4+G18*4+I18*3</f>
        <v>0</v>
      </c>
      <c r="P18" s="231">
        <f>K18*4</f>
        <v>0</v>
      </c>
      <c r="Q18" s="231">
        <f>M18*2</f>
        <v>0</v>
      </c>
      <c r="R18" s="231">
        <f>P18+O18+Q18</f>
        <v>0</v>
      </c>
      <c r="S18" s="232" t="str">
        <f>IF(R18=0,"",IF(OR(E18&lt;5,G18&lt;5,I18&lt;5,K18&lt;5,M18&lt;10),"KO",IF(AND(O18&gt;=110,P18&gt;=40,Q18&gt;=20),"OK","KO")))</f>
        <v/>
      </c>
      <c r="T18" s="233" t="e">
        <f ca="1">IFERROR(VLOOKUP(B18,'Bordereaux Délivrance 1'!$G$14:$P$33,10,FALSE),"")</f>
        <v>#NAME?</v>
      </c>
      <c r="U18" s="278">
        <f>IF(S18="OK",50,0)</f>
        <v>0</v>
      </c>
    </row>
    <row r="19" spans="1:22" ht="27" customHeight="1">
      <c r="A19" s="228">
        <f ca="1">'Bordereaux Délivrance 1'!F15</f>
        <v>0</v>
      </c>
      <c r="B19" s="229" t="str">
        <f ca="1">IF('Bordereaux Délivrance 1'!G15="","",'Bordereaux Délivrance 1'!G15)</f>
        <v/>
      </c>
      <c r="C19" s="470"/>
      <c r="D19" s="471"/>
      <c r="E19" s="450">
        <f ca="1">HLOOKUP(B19,'Bordereau Notes n°1a'!$C$5:$V$22,6,FALSE)</f>
        <v>0</v>
      </c>
      <c r="F19" s="451"/>
      <c r="G19" s="450">
        <f ca="1">HLOOKUP(B19,'Bordereau Notes n°1a'!$C$5:$V$22,5,FALSE)</f>
        <v>0</v>
      </c>
      <c r="H19" s="451"/>
      <c r="I19" s="450">
        <f ca="1">HLOOKUP(B19,'Bordereau Notes n°1a'!$C$5:$V$22,7,FALSE)</f>
        <v>0</v>
      </c>
      <c r="J19" s="451"/>
      <c r="K19" s="450">
        <f ca="1">HLOOKUP(B19,'Bordereau Notes n°1a'!$C$5:$V$22,11,FALSE)</f>
        <v>0</v>
      </c>
      <c r="L19" s="451"/>
      <c r="M19" s="450">
        <f ca="1">HLOOKUP(B19,'Bordereau Notes n°1a'!$C$5:$V$22,14,FALSE)</f>
        <v>0</v>
      </c>
      <c r="N19" s="451"/>
      <c r="O19" s="230">
        <f>E19*4+G19*4+I19*3</f>
        <v>0</v>
      </c>
      <c r="P19" s="231">
        <f t="shared" ref="P19:P82" si="0">K19*4</f>
        <v>0</v>
      </c>
      <c r="Q19" s="231">
        <f t="shared" ref="Q19:Q82" si="1">M19*2</f>
        <v>0</v>
      </c>
      <c r="R19" s="231">
        <f t="shared" ref="R19:R82" si="2">P19+O19+Q19</f>
        <v>0</v>
      </c>
      <c r="S19" s="232" t="str">
        <f t="shared" ref="S19:S82" si="3">IF(R19=0,"",IF(OR(E19&lt;5,G19&lt;5,I19&lt;5,K19&lt;5,M19&lt;10),"KO",IF(AND(O19&gt;=110,P19&gt;=40,Q19&gt;=20),"OK","KO")))</f>
        <v/>
      </c>
      <c r="T19" s="233" t="e">
        <f ca="1">IFERROR(VLOOKUP(B19,'Bordereaux Délivrance 1'!$G$14:$P$33,10,FALSE),"")</f>
        <v>#NAME?</v>
      </c>
      <c r="U19" s="278">
        <f t="shared" ref="U19:U82" si="4">IF(S19="OK",50,0)</f>
        <v>0</v>
      </c>
    </row>
    <row r="20" spans="1:22" ht="27" customHeight="1">
      <c r="A20" s="228">
        <f ca="1">'Bordereaux Délivrance 1'!F16</f>
        <v>0</v>
      </c>
      <c r="B20" s="229" t="str">
        <f ca="1">IF('Bordereaux Délivrance 1'!G16="","",'Bordereaux Délivrance 1'!G16)</f>
        <v/>
      </c>
      <c r="C20" s="470"/>
      <c r="D20" s="471"/>
      <c r="E20" s="450">
        <f ca="1">HLOOKUP(B20,'Bordereau Notes n°1a'!$C$5:$V$22,6,FALSE)</f>
        <v>0</v>
      </c>
      <c r="F20" s="451"/>
      <c r="G20" s="450">
        <f ca="1">HLOOKUP(B20,'Bordereau Notes n°1a'!$C$5:$V$22,5,FALSE)</f>
        <v>0</v>
      </c>
      <c r="H20" s="451"/>
      <c r="I20" s="450">
        <f ca="1">HLOOKUP(B20,'Bordereau Notes n°1a'!$C$5:$V$22,7,FALSE)</f>
        <v>0</v>
      </c>
      <c r="J20" s="451"/>
      <c r="K20" s="450">
        <f ca="1">HLOOKUP(B20,'Bordereau Notes n°1a'!$C$5:$V$22,11,FALSE)</f>
        <v>0</v>
      </c>
      <c r="L20" s="451"/>
      <c r="M20" s="450">
        <f ca="1">HLOOKUP(B20,'Bordereau Notes n°1a'!$C$5:$V$22,14,FALSE)</f>
        <v>0</v>
      </c>
      <c r="N20" s="451"/>
      <c r="O20" s="230">
        <f>E20*4+G20*4+I20*3</f>
        <v>0</v>
      </c>
      <c r="P20" s="231">
        <f t="shared" si="0"/>
        <v>0</v>
      </c>
      <c r="Q20" s="231">
        <f t="shared" si="1"/>
        <v>0</v>
      </c>
      <c r="R20" s="231">
        <f t="shared" si="2"/>
        <v>0</v>
      </c>
      <c r="S20" s="232" t="str">
        <f t="shared" si="3"/>
        <v/>
      </c>
      <c r="T20" s="233" t="e">
        <f ca="1">IFERROR(VLOOKUP(B20,'Bordereaux Délivrance 1'!$G$14:$P$33,10,FALSE),"")</f>
        <v>#NAME?</v>
      </c>
      <c r="U20" s="278">
        <f t="shared" si="4"/>
        <v>0</v>
      </c>
    </row>
    <row r="21" spans="1:22" ht="27" customHeight="1">
      <c r="A21" s="228">
        <f ca="1">'Bordereaux Délivrance 1'!F17</f>
        <v>0</v>
      </c>
      <c r="B21" s="229" t="str">
        <f ca="1">IF('Bordereaux Délivrance 1'!G17="","",'Bordereaux Délivrance 1'!G17)</f>
        <v/>
      </c>
      <c r="C21" s="470"/>
      <c r="D21" s="471"/>
      <c r="E21" s="450">
        <f ca="1">HLOOKUP(B21,'Bordereau Notes n°1a'!$C$5:$V$22,6,FALSE)</f>
        <v>0</v>
      </c>
      <c r="F21" s="451"/>
      <c r="G21" s="450">
        <f ca="1">HLOOKUP(B21,'Bordereau Notes n°1a'!$C$5:$V$22,5,FALSE)</f>
        <v>0</v>
      </c>
      <c r="H21" s="451"/>
      <c r="I21" s="450">
        <f ca="1">HLOOKUP(B21,'Bordereau Notes n°1a'!$C$5:$V$22,7,FALSE)</f>
        <v>0</v>
      </c>
      <c r="J21" s="451"/>
      <c r="K21" s="450">
        <f ca="1">HLOOKUP(B21,'Bordereau Notes n°1a'!$C$5:$V$22,11,FALSE)</f>
        <v>0</v>
      </c>
      <c r="L21" s="451"/>
      <c r="M21" s="450">
        <f ca="1">HLOOKUP(B21,'Bordereau Notes n°1a'!$C$5:$V$22,14,FALSE)</f>
        <v>0</v>
      </c>
      <c r="N21" s="451"/>
      <c r="O21" s="230">
        <f t="shared" ref="O21:O82" si="5">E21*4+G21*4+I21*3</f>
        <v>0</v>
      </c>
      <c r="P21" s="231">
        <f t="shared" si="0"/>
        <v>0</v>
      </c>
      <c r="Q21" s="231">
        <f t="shared" si="1"/>
        <v>0</v>
      </c>
      <c r="R21" s="231">
        <f t="shared" si="2"/>
        <v>0</v>
      </c>
      <c r="S21" s="232" t="str">
        <f t="shared" si="3"/>
        <v/>
      </c>
      <c r="T21" s="233" t="e">
        <f ca="1">IFERROR(VLOOKUP(B21,'Bordereaux Délivrance 1'!$G$14:$P$33,10,FALSE),"")</f>
        <v>#NAME?</v>
      </c>
      <c r="U21" s="278">
        <f t="shared" si="4"/>
        <v>0</v>
      </c>
    </row>
    <row r="22" spans="1:22" ht="27" customHeight="1">
      <c r="A22" s="228">
        <f ca="1">'Bordereaux Délivrance 1'!F18</f>
        <v>0</v>
      </c>
      <c r="B22" s="229" t="str">
        <f ca="1">IF('Bordereaux Délivrance 1'!G18="","",'Bordereaux Délivrance 1'!G18)</f>
        <v/>
      </c>
      <c r="C22" s="470"/>
      <c r="D22" s="471"/>
      <c r="E22" s="450">
        <f ca="1">HLOOKUP(B22,'Bordereau Notes n°1a'!$C$5:$V$22,6,FALSE)</f>
        <v>0</v>
      </c>
      <c r="F22" s="451"/>
      <c r="G22" s="450">
        <f ca="1">HLOOKUP(B22,'Bordereau Notes n°1a'!$C$5:$V$22,5,FALSE)</f>
        <v>0</v>
      </c>
      <c r="H22" s="451"/>
      <c r="I22" s="450">
        <f ca="1">HLOOKUP(B22,'Bordereau Notes n°1a'!$C$5:$V$22,7,FALSE)</f>
        <v>0</v>
      </c>
      <c r="J22" s="451"/>
      <c r="K22" s="450">
        <f ca="1">HLOOKUP(B22,'Bordereau Notes n°1a'!$C$5:$V$22,11,FALSE)</f>
        <v>0</v>
      </c>
      <c r="L22" s="451"/>
      <c r="M22" s="450">
        <f ca="1">HLOOKUP(B22,'Bordereau Notes n°1a'!$C$5:$V$22,14,FALSE)</f>
        <v>0</v>
      </c>
      <c r="N22" s="451"/>
      <c r="O22" s="230">
        <f t="shared" si="5"/>
        <v>0</v>
      </c>
      <c r="P22" s="231">
        <f t="shared" si="0"/>
        <v>0</v>
      </c>
      <c r="Q22" s="231">
        <f t="shared" si="1"/>
        <v>0</v>
      </c>
      <c r="R22" s="231">
        <f t="shared" si="2"/>
        <v>0</v>
      </c>
      <c r="S22" s="232" t="str">
        <f t="shared" si="3"/>
        <v/>
      </c>
      <c r="T22" s="233" t="e">
        <f ca="1">IFERROR(VLOOKUP(B22,'Bordereaux Délivrance 1'!$G$14:$P$33,10,FALSE),"")</f>
        <v>#NAME?</v>
      </c>
      <c r="U22" s="278">
        <f t="shared" si="4"/>
        <v>0</v>
      </c>
    </row>
    <row r="23" spans="1:22" ht="27" customHeight="1">
      <c r="A23" s="228">
        <f ca="1">'Bordereaux Délivrance 1'!F19</f>
        <v>0</v>
      </c>
      <c r="B23" s="229" t="str">
        <f ca="1">IF('Bordereaux Délivrance 1'!G19="","",'Bordereaux Délivrance 1'!G19)</f>
        <v/>
      </c>
      <c r="C23" s="470"/>
      <c r="D23" s="471"/>
      <c r="E23" s="450">
        <f ca="1">HLOOKUP(B23,'Bordereau Notes n°1a'!$C$5:$V$22,6,FALSE)</f>
        <v>0</v>
      </c>
      <c r="F23" s="451"/>
      <c r="G23" s="450">
        <f ca="1">HLOOKUP(B23,'Bordereau Notes n°1a'!$C$5:$V$22,5,FALSE)</f>
        <v>0</v>
      </c>
      <c r="H23" s="451"/>
      <c r="I23" s="450">
        <f ca="1">HLOOKUP(B23,'Bordereau Notes n°1a'!$C$5:$V$22,7,FALSE)</f>
        <v>0</v>
      </c>
      <c r="J23" s="451"/>
      <c r="K23" s="450">
        <f ca="1">HLOOKUP(B23,'Bordereau Notes n°1a'!$C$5:$V$22,11,FALSE)</f>
        <v>0</v>
      </c>
      <c r="L23" s="451"/>
      <c r="M23" s="450">
        <f ca="1">HLOOKUP(B23,'Bordereau Notes n°1a'!$C$5:$V$22,14,FALSE)</f>
        <v>0</v>
      </c>
      <c r="N23" s="451"/>
      <c r="O23" s="230">
        <f t="shared" si="5"/>
        <v>0</v>
      </c>
      <c r="P23" s="231">
        <f t="shared" si="0"/>
        <v>0</v>
      </c>
      <c r="Q23" s="231">
        <f t="shared" si="1"/>
        <v>0</v>
      </c>
      <c r="R23" s="231">
        <f t="shared" si="2"/>
        <v>0</v>
      </c>
      <c r="S23" s="232" t="str">
        <f t="shared" si="3"/>
        <v/>
      </c>
      <c r="T23" s="233" t="e">
        <f ca="1">IFERROR(VLOOKUP(B23,'Bordereaux Délivrance 1'!$G$14:$P$33,10,FALSE),"")</f>
        <v>#NAME?</v>
      </c>
      <c r="U23" s="278">
        <f t="shared" si="4"/>
        <v>0</v>
      </c>
    </row>
    <row r="24" spans="1:22" ht="27" customHeight="1">
      <c r="A24" s="228">
        <f ca="1">'Bordereaux Délivrance 1'!F20</f>
        <v>0</v>
      </c>
      <c r="B24" s="229" t="str">
        <f ca="1">IF('Bordereaux Délivrance 1'!G20="","",'Bordereaux Délivrance 1'!G20)</f>
        <v/>
      </c>
      <c r="C24" s="470"/>
      <c r="D24" s="471"/>
      <c r="E24" s="450">
        <f ca="1">HLOOKUP(B24,'Bordereau Notes n°1a'!$C$5:$V$22,6,FALSE)</f>
        <v>0</v>
      </c>
      <c r="F24" s="451"/>
      <c r="G24" s="450">
        <f ca="1">HLOOKUP(B24,'Bordereau Notes n°1a'!$C$5:$V$22,5,FALSE)</f>
        <v>0</v>
      </c>
      <c r="H24" s="451"/>
      <c r="I24" s="450">
        <f ca="1">HLOOKUP(B24,'Bordereau Notes n°1a'!$C$5:$V$22,7,FALSE)</f>
        <v>0</v>
      </c>
      <c r="J24" s="451"/>
      <c r="K24" s="450">
        <f ca="1">HLOOKUP(B24,'Bordereau Notes n°1a'!$C$5:$V$22,11,FALSE)</f>
        <v>0</v>
      </c>
      <c r="L24" s="451"/>
      <c r="M24" s="450">
        <f ca="1">HLOOKUP(B24,'Bordereau Notes n°1a'!$C$5:$V$22,14,FALSE)</f>
        <v>0</v>
      </c>
      <c r="N24" s="451"/>
      <c r="O24" s="230">
        <f t="shared" si="5"/>
        <v>0</v>
      </c>
      <c r="P24" s="231">
        <f t="shared" si="0"/>
        <v>0</v>
      </c>
      <c r="Q24" s="231">
        <f t="shared" si="1"/>
        <v>0</v>
      </c>
      <c r="R24" s="231">
        <f t="shared" si="2"/>
        <v>0</v>
      </c>
      <c r="S24" s="232" t="str">
        <f t="shared" si="3"/>
        <v/>
      </c>
      <c r="T24" s="233" t="e">
        <f ca="1">IFERROR(VLOOKUP(B24,'Bordereaux Délivrance 1'!$G$14:$P$33,10,FALSE),"")</f>
        <v>#NAME?</v>
      </c>
      <c r="U24" s="278">
        <f t="shared" si="4"/>
        <v>0</v>
      </c>
    </row>
    <row r="25" spans="1:22" ht="27" customHeight="1">
      <c r="A25" s="228">
        <f ca="1">'Bordereaux Délivrance 1'!F21</f>
        <v>0</v>
      </c>
      <c r="B25" s="229" t="str">
        <f ca="1">IF('Bordereaux Délivrance 1'!G21="","",'Bordereaux Délivrance 1'!G21)</f>
        <v/>
      </c>
      <c r="C25" s="470"/>
      <c r="D25" s="471"/>
      <c r="E25" s="450">
        <f ca="1">HLOOKUP(B25,'Bordereau Notes n°1a'!$C$5:$V$22,6,FALSE)</f>
        <v>0</v>
      </c>
      <c r="F25" s="451"/>
      <c r="G25" s="450">
        <f ca="1">HLOOKUP(B25,'Bordereau Notes n°1a'!$C$5:$V$22,5,FALSE)</f>
        <v>0</v>
      </c>
      <c r="H25" s="451"/>
      <c r="I25" s="450">
        <f ca="1">HLOOKUP(B25,'Bordereau Notes n°1a'!$C$5:$V$22,7,FALSE)</f>
        <v>0</v>
      </c>
      <c r="J25" s="451"/>
      <c r="K25" s="450">
        <f ca="1">HLOOKUP(B25,'Bordereau Notes n°1a'!$C$5:$V$22,11,FALSE)</f>
        <v>0</v>
      </c>
      <c r="L25" s="451"/>
      <c r="M25" s="450">
        <f ca="1">HLOOKUP(B25,'Bordereau Notes n°1a'!$C$5:$V$22,14,FALSE)</f>
        <v>0</v>
      </c>
      <c r="N25" s="451"/>
      <c r="O25" s="230">
        <f t="shared" si="5"/>
        <v>0</v>
      </c>
      <c r="P25" s="231">
        <f t="shared" si="0"/>
        <v>0</v>
      </c>
      <c r="Q25" s="231">
        <f t="shared" si="1"/>
        <v>0</v>
      </c>
      <c r="R25" s="231">
        <f t="shared" si="2"/>
        <v>0</v>
      </c>
      <c r="S25" s="232" t="str">
        <f t="shared" si="3"/>
        <v/>
      </c>
      <c r="T25" s="233" t="e">
        <f ca="1">IFERROR(VLOOKUP(B25,'Bordereaux Délivrance 1'!$G$14:$P$33,10,FALSE),"")</f>
        <v>#NAME?</v>
      </c>
      <c r="U25" s="278">
        <f t="shared" si="4"/>
        <v>0</v>
      </c>
    </row>
    <row r="26" spans="1:22" ht="27" customHeight="1">
      <c r="A26" s="228">
        <f ca="1">'Bordereaux Délivrance 1'!F22</f>
        <v>0</v>
      </c>
      <c r="B26" s="229" t="str">
        <f ca="1">IF('Bordereaux Délivrance 1'!G22="","",'Bordereaux Délivrance 1'!G22)</f>
        <v/>
      </c>
      <c r="C26" s="470"/>
      <c r="D26" s="471"/>
      <c r="E26" s="450">
        <f ca="1">HLOOKUP(B26,'Bordereau Notes n°1a'!$C$5:$V$22,6,FALSE)</f>
        <v>0</v>
      </c>
      <c r="F26" s="451"/>
      <c r="G26" s="450">
        <f ca="1">HLOOKUP(B26,'Bordereau Notes n°1a'!$C$5:$V$22,5,FALSE)</f>
        <v>0</v>
      </c>
      <c r="H26" s="451"/>
      <c r="I26" s="450">
        <f ca="1">HLOOKUP(B26,'Bordereau Notes n°1a'!$C$5:$V$22,7,FALSE)</f>
        <v>0</v>
      </c>
      <c r="J26" s="451"/>
      <c r="K26" s="450">
        <f ca="1">HLOOKUP(B26,'Bordereau Notes n°1a'!$C$5:$V$22,11,FALSE)</f>
        <v>0</v>
      </c>
      <c r="L26" s="451"/>
      <c r="M26" s="450">
        <f ca="1">HLOOKUP(B26,'Bordereau Notes n°1a'!$C$5:$V$22,14,FALSE)</f>
        <v>0</v>
      </c>
      <c r="N26" s="451"/>
      <c r="O26" s="230">
        <f t="shared" si="5"/>
        <v>0</v>
      </c>
      <c r="P26" s="231">
        <f t="shared" si="0"/>
        <v>0</v>
      </c>
      <c r="Q26" s="231">
        <f t="shared" si="1"/>
        <v>0</v>
      </c>
      <c r="R26" s="231">
        <f t="shared" si="2"/>
        <v>0</v>
      </c>
      <c r="S26" s="232" t="str">
        <f t="shared" si="3"/>
        <v/>
      </c>
      <c r="T26" s="233" t="e">
        <f ca="1">IFERROR(VLOOKUP(B26,'Bordereaux Délivrance 1'!$G$14:$P$33,10,FALSE),"")</f>
        <v>#NAME?</v>
      </c>
      <c r="U26" s="278">
        <f t="shared" si="4"/>
        <v>0</v>
      </c>
    </row>
    <row r="27" spans="1:22" ht="27" customHeight="1">
      <c r="A27" s="234">
        <f ca="1">'Bordereaux Délivrance 1'!F23</f>
        <v>0</v>
      </c>
      <c r="B27" s="235" t="str">
        <f ca="1">IF('Bordereaux Délivrance 1'!G23="","",'Bordereaux Délivrance 1'!G23)</f>
        <v/>
      </c>
      <c r="C27" s="476"/>
      <c r="D27" s="477"/>
      <c r="E27" s="478" t="e">
        <f ca="1">IFERROR(HLOOKUP(B27,'Bordereau Notes n°1a'!$C$5:$V$22,6,FALSE),0)</f>
        <v>#NAME?</v>
      </c>
      <c r="F27" s="479"/>
      <c r="G27" s="478">
        <f ca="1">HLOOKUP(B27,'Bordereau Notes n°1a'!$C$5:$V$22,5,FALSE)</f>
        <v>0</v>
      </c>
      <c r="H27" s="479"/>
      <c r="I27" s="478">
        <f ca="1">HLOOKUP(B27,'Bordereau Notes n°1a'!$C$5:$V$22,7,FALSE)</f>
        <v>0</v>
      </c>
      <c r="J27" s="479"/>
      <c r="K27" s="478">
        <f ca="1">HLOOKUP(B27,'Bordereau Notes n°1a'!$C$5:$V$22,11,FALSE)</f>
        <v>0</v>
      </c>
      <c r="L27" s="479"/>
      <c r="M27" s="478">
        <f ca="1">HLOOKUP(B27,'Bordereau Notes n°1a'!$C$5:$V$22,14,FALSE)</f>
        <v>0</v>
      </c>
      <c r="N27" s="479"/>
      <c r="O27" s="236" t="e">
        <f t="shared" ca="1" si="5"/>
        <v>#NAME?</v>
      </c>
      <c r="P27" s="237">
        <f t="shared" si="0"/>
        <v>0</v>
      </c>
      <c r="Q27" s="237">
        <f t="shared" si="1"/>
        <v>0</v>
      </c>
      <c r="R27" s="237" t="e">
        <f t="shared" ca="1" si="2"/>
        <v>#NAME?</v>
      </c>
      <c r="S27" s="238" t="e">
        <f t="shared" ca="1" si="3"/>
        <v>#NAME?</v>
      </c>
      <c r="T27" s="239" t="e">
        <f ca="1">IFERROR(VLOOKUP(B27,'Bordereaux Délivrance 1'!$G$14:$P$33,10,FALSE),"")</f>
        <v>#NAME?</v>
      </c>
      <c r="U27" s="278" t="e">
        <f t="shared" ca="1" si="4"/>
        <v>#NAME?</v>
      </c>
    </row>
    <row r="28" spans="1:22" ht="27" customHeight="1">
      <c r="A28" s="240">
        <f ca="1">'Bordereaux Délivrance 1'!F24</f>
        <v>0</v>
      </c>
      <c r="B28" s="241" t="str">
        <f ca="1">IF('Bordereaux Délivrance 1'!G24="","",'Bordereaux Délivrance 1'!G24)</f>
        <v/>
      </c>
      <c r="C28" s="472"/>
      <c r="D28" s="473"/>
      <c r="E28" s="474" t="e">
        <f ca="1">IFERROR(HLOOKUP(B28,'Bordereau Notes n°1b'!$C$5:$V$22,6,FALSE),0)</f>
        <v>#NAME?</v>
      </c>
      <c r="F28" s="475"/>
      <c r="G28" s="474" t="e">
        <f ca="1">IFERROR(HLOOKUP(B28,'Bordereau Notes n°1b'!$C$5:$V$22,5,FALSE),0)</f>
        <v>#NAME?</v>
      </c>
      <c r="H28" s="475"/>
      <c r="I28" s="474" t="e">
        <f ca="1">IFERROR(HLOOKUP(B28,'Bordereau Notes n°1b'!$C$5:$V$22,7,FALSE),0)</f>
        <v>#NAME?</v>
      </c>
      <c r="J28" s="475"/>
      <c r="K28" s="474" t="e">
        <f ca="1">IFERROR(HLOOKUP(B28,'Bordereau Notes n°1b'!$C$5:$V$22,11,FALSE),0)</f>
        <v>#NAME?</v>
      </c>
      <c r="L28" s="475"/>
      <c r="M28" s="474" t="e">
        <f ca="1">IFERROR(HLOOKUP(B28,'Bordereau Notes n°1b'!$C$5:$V$22,14,FALSE),0)</f>
        <v>#NAME?</v>
      </c>
      <c r="N28" s="475"/>
      <c r="O28" s="242" t="e">
        <f t="shared" ca="1" si="5"/>
        <v>#NAME?</v>
      </c>
      <c r="P28" s="243" t="e">
        <f t="shared" ca="1" si="0"/>
        <v>#NAME?</v>
      </c>
      <c r="Q28" s="243" t="e">
        <f t="shared" ca="1" si="1"/>
        <v>#NAME?</v>
      </c>
      <c r="R28" s="243" t="e">
        <f t="shared" ca="1" si="2"/>
        <v>#NAME?</v>
      </c>
      <c r="S28" s="244" t="e">
        <f t="shared" ca="1" si="3"/>
        <v>#NAME?</v>
      </c>
      <c r="T28" s="245" t="e">
        <f ca="1">IFERROR(VLOOKUP(B28,'Bordereaux Délivrance 1'!$G$14:$P$33,10,FALSE),"")</f>
        <v>#NAME?</v>
      </c>
      <c r="U28" s="278" t="e">
        <f t="shared" ca="1" si="4"/>
        <v>#NAME?</v>
      </c>
    </row>
    <row r="29" spans="1:22" ht="27" customHeight="1">
      <c r="A29" s="240">
        <f ca="1">'Bordereaux Délivrance 1'!F25</f>
        <v>0</v>
      </c>
      <c r="B29" s="241" t="str">
        <f ca="1">IF('Bordereaux Délivrance 1'!G25="","",'Bordereaux Délivrance 1'!G25)</f>
        <v/>
      </c>
      <c r="C29" s="472"/>
      <c r="D29" s="473"/>
      <c r="E29" s="474" t="e">
        <f ca="1">IFERROR(HLOOKUP(B29,'Bordereau Notes n°1b'!$C$5:$V$22,6,FALSE),0)</f>
        <v>#NAME?</v>
      </c>
      <c r="F29" s="475"/>
      <c r="G29" s="474" t="e">
        <f ca="1">IFERROR(HLOOKUP(B29,'Bordereau Notes n°1b'!$C$5:$V$22,5,FALSE),0)</f>
        <v>#NAME?</v>
      </c>
      <c r="H29" s="475"/>
      <c r="I29" s="474" t="e">
        <f ca="1">IFERROR(HLOOKUP(B29,'Bordereau Notes n°1b'!$C$5:$V$22,7,FALSE),0)</f>
        <v>#NAME?</v>
      </c>
      <c r="J29" s="475"/>
      <c r="K29" s="474" t="e">
        <f ca="1">IFERROR(HLOOKUP(B29,'Bordereau Notes n°1b'!$C$5:$V$22,11,FALSE),0)</f>
        <v>#NAME?</v>
      </c>
      <c r="L29" s="475"/>
      <c r="M29" s="474" t="e">
        <f ca="1">IFERROR(HLOOKUP(B29,'Bordereau Notes n°1b'!$C$5:$V$22,14,FALSE),0)</f>
        <v>#NAME?</v>
      </c>
      <c r="N29" s="475"/>
      <c r="O29" s="243" t="e">
        <f t="shared" ca="1" si="5"/>
        <v>#NAME?</v>
      </c>
      <c r="P29" s="243" t="e">
        <f t="shared" ca="1" si="0"/>
        <v>#NAME?</v>
      </c>
      <c r="Q29" s="243" t="e">
        <f ca="1">M29*2</f>
        <v>#NAME?</v>
      </c>
      <c r="R29" s="243" t="e">
        <f t="shared" ca="1" si="2"/>
        <v>#NAME?</v>
      </c>
      <c r="S29" s="244" t="e">
        <f t="shared" ca="1" si="3"/>
        <v>#NAME?</v>
      </c>
      <c r="T29" s="245" t="e">
        <f ca="1">IFERROR(VLOOKUP(B29,'Bordereaux Délivrance 1'!$G$14:$P$33,10,FALSE),"")</f>
        <v>#NAME?</v>
      </c>
      <c r="U29" s="278" t="e">
        <f t="shared" ca="1" si="4"/>
        <v>#NAME?</v>
      </c>
    </row>
    <row r="30" spans="1:22" ht="27" customHeight="1">
      <c r="A30" s="240">
        <f ca="1">'Bordereaux Délivrance 1'!F26</f>
        <v>0</v>
      </c>
      <c r="B30" s="241" t="str">
        <f ca="1">IF('Bordereaux Délivrance 1'!G26="","",'Bordereaux Délivrance 1'!G26)</f>
        <v/>
      </c>
      <c r="C30" s="472"/>
      <c r="D30" s="473"/>
      <c r="E30" s="474" t="e">
        <f ca="1">IFERROR(HLOOKUP(B30,'Bordereau Notes n°1b'!$C$5:$V$22,6,FALSE),0)</f>
        <v>#NAME?</v>
      </c>
      <c r="F30" s="475"/>
      <c r="G30" s="474" t="e">
        <f ca="1">IFERROR(HLOOKUP(B30,'Bordereau Notes n°1b'!$C$5:$V$22,5,FALSE),0)</f>
        <v>#NAME?</v>
      </c>
      <c r="H30" s="475"/>
      <c r="I30" s="474" t="e">
        <f ca="1">IFERROR(HLOOKUP(B30,'Bordereau Notes n°1b'!$C$5:$V$22,7,FALSE),0)</f>
        <v>#NAME?</v>
      </c>
      <c r="J30" s="475"/>
      <c r="K30" s="474" t="e">
        <f ca="1">IFERROR(HLOOKUP(B30,'Bordereau Notes n°1b'!$C$5:$V$22,11,FALSE),0)</f>
        <v>#NAME?</v>
      </c>
      <c r="L30" s="475"/>
      <c r="M30" s="474" t="e">
        <f ca="1">IFERROR(HLOOKUP(B30,'Bordereau Notes n°1b'!$C$5:$V$22,14,FALSE),0)</f>
        <v>#NAME?</v>
      </c>
      <c r="N30" s="475"/>
      <c r="O30" s="242" t="e">
        <f t="shared" ca="1" si="5"/>
        <v>#NAME?</v>
      </c>
      <c r="P30" s="242" t="e">
        <f t="shared" ca="1" si="0"/>
        <v>#NAME?</v>
      </c>
      <c r="Q30" s="242" t="e">
        <f t="shared" ca="1" si="1"/>
        <v>#NAME?</v>
      </c>
      <c r="R30" s="242" t="e">
        <f t="shared" ca="1" si="2"/>
        <v>#NAME?</v>
      </c>
      <c r="S30" s="246" t="e">
        <f t="shared" ca="1" si="3"/>
        <v>#NAME?</v>
      </c>
      <c r="T30" s="245" t="e">
        <f ca="1">IFERROR(VLOOKUP(B30,'Bordereaux Délivrance 1'!$G$14:$P$33,10,FALSE),"")</f>
        <v>#NAME?</v>
      </c>
      <c r="U30" s="278" t="e">
        <f t="shared" ca="1" si="4"/>
        <v>#NAME?</v>
      </c>
    </row>
    <row r="31" spans="1:22" ht="27" customHeight="1">
      <c r="A31" s="240">
        <f ca="1">'Bordereaux Délivrance 1'!F27</f>
        <v>0</v>
      </c>
      <c r="B31" s="241" t="str">
        <f ca="1">IF('Bordereaux Délivrance 1'!G27="","",'Bordereaux Délivrance 1'!G27)</f>
        <v/>
      </c>
      <c r="C31" s="472"/>
      <c r="D31" s="473"/>
      <c r="E31" s="474" t="e">
        <f ca="1">IFERROR(HLOOKUP(B31,'Bordereau Notes n°1b'!$C$5:$V$22,6,FALSE),0)</f>
        <v>#NAME?</v>
      </c>
      <c r="F31" s="475"/>
      <c r="G31" s="474" t="e">
        <f ca="1">IFERROR(HLOOKUP(B31,'Bordereau Notes n°1b'!$C$5:$V$22,5,FALSE),0)</f>
        <v>#NAME?</v>
      </c>
      <c r="H31" s="475"/>
      <c r="I31" s="474" t="e">
        <f ca="1">IFERROR(HLOOKUP(B31,'Bordereau Notes n°1b'!$C$5:$V$22,7,FALSE),0)</f>
        <v>#NAME?</v>
      </c>
      <c r="J31" s="475"/>
      <c r="K31" s="474" t="e">
        <f ca="1">IFERROR(HLOOKUP(B31,'Bordereau Notes n°1b'!$C$5:$V$22,11,FALSE),0)</f>
        <v>#NAME?</v>
      </c>
      <c r="L31" s="475"/>
      <c r="M31" s="474" t="e">
        <f ca="1">IFERROR(HLOOKUP(B31,'Bordereau Notes n°1b'!$C$5:$V$22,14,FALSE),0)</f>
        <v>#NAME?</v>
      </c>
      <c r="N31" s="475"/>
      <c r="O31" s="242" t="e">
        <f t="shared" ca="1" si="5"/>
        <v>#NAME?</v>
      </c>
      <c r="P31" s="242" t="e">
        <f t="shared" ca="1" si="0"/>
        <v>#NAME?</v>
      </c>
      <c r="Q31" s="242" t="e">
        <f t="shared" ca="1" si="1"/>
        <v>#NAME?</v>
      </c>
      <c r="R31" s="242" t="e">
        <f t="shared" ca="1" si="2"/>
        <v>#NAME?</v>
      </c>
      <c r="S31" s="246" t="e">
        <f t="shared" ca="1" si="3"/>
        <v>#NAME?</v>
      </c>
      <c r="T31" s="245" t="e">
        <f ca="1">IFERROR(VLOOKUP(B31,'Bordereaux Délivrance 1'!$G$14:$P$33,10,FALSE),"")</f>
        <v>#NAME?</v>
      </c>
      <c r="U31" s="278" t="e">
        <f t="shared" ca="1" si="4"/>
        <v>#NAME?</v>
      </c>
    </row>
    <row r="32" spans="1:22" ht="27" customHeight="1">
      <c r="A32" s="240">
        <f ca="1">'Bordereaux Délivrance 1'!F28</f>
        <v>0</v>
      </c>
      <c r="B32" s="241" t="str">
        <f ca="1">IF('Bordereaux Délivrance 1'!G28="","",'Bordereaux Délivrance 1'!G28)</f>
        <v/>
      </c>
      <c r="C32" s="472"/>
      <c r="D32" s="473"/>
      <c r="E32" s="474" t="e">
        <f ca="1">IFERROR(HLOOKUP(B32,'Bordereau Notes n°1b'!$C$5:$V$22,6,FALSE),0)</f>
        <v>#NAME?</v>
      </c>
      <c r="F32" s="475"/>
      <c r="G32" s="474" t="e">
        <f ca="1">IFERROR(HLOOKUP(B32,'Bordereau Notes n°1b'!$C$5:$V$22,5,FALSE),0)</f>
        <v>#NAME?</v>
      </c>
      <c r="H32" s="475"/>
      <c r="I32" s="474" t="e">
        <f ca="1">IFERROR(HLOOKUP(B32,'Bordereau Notes n°1b'!$C$5:$V$22,7,FALSE),0)</f>
        <v>#NAME?</v>
      </c>
      <c r="J32" s="475"/>
      <c r="K32" s="474" t="e">
        <f ca="1">IFERROR(HLOOKUP(B32,'Bordereau Notes n°1b'!$C$5:$V$22,11,FALSE),0)</f>
        <v>#NAME?</v>
      </c>
      <c r="L32" s="475"/>
      <c r="M32" s="474" t="e">
        <f ca="1">IFERROR(HLOOKUP(B32,'Bordereau Notes n°1b'!$C$5:$V$22,14,FALSE),0)</f>
        <v>#NAME?</v>
      </c>
      <c r="N32" s="475"/>
      <c r="O32" s="242" t="e">
        <f t="shared" ca="1" si="5"/>
        <v>#NAME?</v>
      </c>
      <c r="P32" s="243" t="e">
        <f t="shared" ca="1" si="0"/>
        <v>#NAME?</v>
      </c>
      <c r="Q32" s="243" t="e">
        <f t="shared" ca="1" si="1"/>
        <v>#NAME?</v>
      </c>
      <c r="R32" s="243" t="e">
        <f t="shared" ca="1" si="2"/>
        <v>#NAME?</v>
      </c>
      <c r="S32" s="244" t="e">
        <f t="shared" ca="1" si="3"/>
        <v>#NAME?</v>
      </c>
      <c r="T32" s="245" t="e">
        <f ca="1">IFERROR(VLOOKUP(B32,'Bordereaux Délivrance 1'!$G$14:$P$33,10,FALSE),"")</f>
        <v>#NAME?</v>
      </c>
      <c r="U32" s="278" t="e">
        <f t="shared" ca="1" si="4"/>
        <v>#NAME?</v>
      </c>
    </row>
    <row r="33" spans="1:21" ht="27" customHeight="1">
      <c r="A33" s="240">
        <f ca="1">'Bordereaux Délivrance 1'!F29</f>
        <v>0</v>
      </c>
      <c r="B33" s="241" t="str">
        <f ca="1">IF('Bordereaux Délivrance 1'!G29="","",'Bordereaux Délivrance 1'!G29)</f>
        <v/>
      </c>
      <c r="C33" s="472"/>
      <c r="D33" s="473"/>
      <c r="E33" s="474" t="e">
        <f ca="1">IFERROR(HLOOKUP(B33,'Bordereau Notes n°1b'!$C$5:$V$22,6,FALSE),0)</f>
        <v>#NAME?</v>
      </c>
      <c r="F33" s="475"/>
      <c r="G33" s="474" t="e">
        <f ca="1">IFERROR(HLOOKUP(B33,'Bordereau Notes n°1b'!$C$5:$V$22,5,FALSE),0)</f>
        <v>#NAME?</v>
      </c>
      <c r="H33" s="475"/>
      <c r="I33" s="474" t="e">
        <f ca="1">IFERROR(HLOOKUP(B33,'Bordereau Notes n°1b'!$C$5:$V$22,7,FALSE),0)</f>
        <v>#NAME?</v>
      </c>
      <c r="J33" s="475"/>
      <c r="K33" s="474" t="e">
        <f ca="1">IFERROR(HLOOKUP(B33,'Bordereau Notes n°1b'!$C$5:$V$22,11,FALSE),0)</f>
        <v>#NAME?</v>
      </c>
      <c r="L33" s="475"/>
      <c r="M33" s="474" t="e">
        <f ca="1">IFERROR(HLOOKUP(B33,'Bordereau Notes n°1b'!$C$5:$V$22,14,FALSE),0)</f>
        <v>#NAME?</v>
      </c>
      <c r="N33" s="475"/>
      <c r="O33" s="242" t="e">
        <f t="shared" ca="1" si="5"/>
        <v>#NAME?</v>
      </c>
      <c r="P33" s="242" t="e">
        <f t="shared" ca="1" si="0"/>
        <v>#NAME?</v>
      </c>
      <c r="Q33" s="242" t="e">
        <f t="shared" ca="1" si="1"/>
        <v>#NAME?</v>
      </c>
      <c r="R33" s="242" t="e">
        <f t="shared" ca="1" si="2"/>
        <v>#NAME?</v>
      </c>
      <c r="S33" s="246" t="e">
        <f t="shared" ca="1" si="3"/>
        <v>#NAME?</v>
      </c>
      <c r="T33" s="245" t="e">
        <f ca="1">IFERROR(VLOOKUP(B33,'Bordereaux Délivrance 1'!$G$14:$P$33,10,FALSE),"")</f>
        <v>#NAME?</v>
      </c>
      <c r="U33" s="278" t="e">
        <f t="shared" ca="1" si="4"/>
        <v>#NAME?</v>
      </c>
    </row>
    <row r="34" spans="1:21" ht="27" customHeight="1">
      <c r="A34" s="240">
        <f ca="1">'Bordereaux Délivrance 1'!F30</f>
        <v>0</v>
      </c>
      <c r="B34" s="241" t="str">
        <f ca="1">IF('Bordereaux Délivrance 1'!G30="","",'Bordereaux Délivrance 1'!G30)</f>
        <v/>
      </c>
      <c r="C34" s="472"/>
      <c r="D34" s="473"/>
      <c r="E34" s="474" t="e">
        <f ca="1">IFERROR(HLOOKUP(B34,'Bordereau Notes n°1b'!$C$5:$V$22,6,FALSE),0)</f>
        <v>#NAME?</v>
      </c>
      <c r="F34" s="475"/>
      <c r="G34" s="474" t="e">
        <f ca="1">IFERROR(HLOOKUP(B34,'Bordereau Notes n°1b'!$C$5:$V$22,5,FALSE),0)</f>
        <v>#NAME?</v>
      </c>
      <c r="H34" s="475"/>
      <c r="I34" s="474" t="e">
        <f ca="1">IFERROR(HLOOKUP(B34,'Bordereau Notes n°1b'!$C$5:$V$22,7,FALSE),0)</f>
        <v>#NAME?</v>
      </c>
      <c r="J34" s="475"/>
      <c r="K34" s="474" t="e">
        <f ca="1">IFERROR(HLOOKUP(B34,'Bordereau Notes n°1b'!$C$5:$V$22,11,FALSE),0)</f>
        <v>#NAME?</v>
      </c>
      <c r="L34" s="475"/>
      <c r="M34" s="474" t="e">
        <f ca="1">IFERROR(HLOOKUP(B34,'Bordereau Notes n°1b'!$C$5:$V$22,14,FALSE),0)</f>
        <v>#NAME?</v>
      </c>
      <c r="N34" s="475"/>
      <c r="O34" s="242" t="e">
        <f t="shared" ca="1" si="5"/>
        <v>#NAME?</v>
      </c>
      <c r="P34" s="242" t="e">
        <f t="shared" ca="1" si="0"/>
        <v>#NAME?</v>
      </c>
      <c r="Q34" s="242" t="e">
        <f t="shared" ca="1" si="1"/>
        <v>#NAME?</v>
      </c>
      <c r="R34" s="242" t="e">
        <f t="shared" ca="1" si="2"/>
        <v>#NAME?</v>
      </c>
      <c r="S34" s="246" t="e">
        <f t="shared" ca="1" si="3"/>
        <v>#NAME?</v>
      </c>
      <c r="T34" s="245" t="e">
        <f ca="1">IFERROR(VLOOKUP(B34,'Bordereaux Délivrance 1'!$G$14:$P$33,10,FALSE),"")</f>
        <v>#NAME?</v>
      </c>
      <c r="U34" s="278" t="e">
        <f t="shared" ca="1" si="4"/>
        <v>#NAME?</v>
      </c>
    </row>
    <row r="35" spans="1:21" ht="27" customHeight="1">
      <c r="A35" s="240">
        <f ca="1">'Bordereaux Délivrance 1'!F31</f>
        <v>0</v>
      </c>
      <c r="B35" s="241" t="str">
        <f ca="1">IF('Bordereaux Délivrance 1'!G31="","",'Bordereaux Délivrance 1'!G31)</f>
        <v/>
      </c>
      <c r="C35" s="472"/>
      <c r="D35" s="473"/>
      <c r="E35" s="474" t="e">
        <f ca="1">IFERROR(HLOOKUP(B35,'Bordereau Notes n°1b'!$C$5:$V$22,6,FALSE),0)</f>
        <v>#NAME?</v>
      </c>
      <c r="F35" s="475"/>
      <c r="G35" s="474" t="e">
        <f ca="1">IFERROR(HLOOKUP(B35,'Bordereau Notes n°1b'!$C$5:$V$22,5,FALSE),0)</f>
        <v>#NAME?</v>
      </c>
      <c r="H35" s="475"/>
      <c r="I35" s="474" t="e">
        <f ca="1">IFERROR(HLOOKUP(B35,'Bordereau Notes n°1b'!$C$5:$V$22,7,FALSE),0)</f>
        <v>#NAME?</v>
      </c>
      <c r="J35" s="475"/>
      <c r="K35" s="474" t="e">
        <f ca="1">IFERROR(HLOOKUP(B35,'Bordereau Notes n°1b'!$C$5:$V$22,11,FALSE),0)</f>
        <v>#NAME?</v>
      </c>
      <c r="L35" s="475"/>
      <c r="M35" s="474" t="e">
        <f ca="1">IFERROR(HLOOKUP(B35,'Bordereau Notes n°1b'!$C$5:$V$22,14,FALSE),0)</f>
        <v>#NAME?</v>
      </c>
      <c r="N35" s="475"/>
      <c r="O35" s="242" t="e">
        <f t="shared" ca="1" si="5"/>
        <v>#NAME?</v>
      </c>
      <c r="P35" s="242" t="e">
        <f t="shared" ca="1" si="0"/>
        <v>#NAME?</v>
      </c>
      <c r="Q35" s="242" t="e">
        <f t="shared" ca="1" si="1"/>
        <v>#NAME?</v>
      </c>
      <c r="R35" s="242" t="e">
        <f t="shared" ca="1" si="2"/>
        <v>#NAME?</v>
      </c>
      <c r="S35" s="246" t="e">
        <f t="shared" ca="1" si="3"/>
        <v>#NAME?</v>
      </c>
      <c r="T35" s="245" t="e">
        <f ca="1">IFERROR(VLOOKUP(B35,'Bordereaux Délivrance 1'!$G$14:$P$33,10,FALSE),"")</f>
        <v>#NAME?</v>
      </c>
      <c r="U35" s="278" t="e">
        <f t="shared" ca="1" si="4"/>
        <v>#NAME?</v>
      </c>
    </row>
    <row r="36" spans="1:21" ht="27" customHeight="1">
      <c r="A36" s="240">
        <f ca="1">'Bordereaux Délivrance 1'!F32</f>
        <v>0</v>
      </c>
      <c r="B36" s="241" t="str">
        <f ca="1">IF('Bordereaux Délivrance 1'!G32="","",'Bordereaux Délivrance 1'!G32)</f>
        <v/>
      </c>
      <c r="C36" s="472"/>
      <c r="D36" s="473"/>
      <c r="E36" s="474" t="e">
        <f ca="1">IFERROR(HLOOKUP(B36,'Bordereau Notes n°1b'!$C$5:$V$22,6,FALSE),0)</f>
        <v>#NAME?</v>
      </c>
      <c r="F36" s="475"/>
      <c r="G36" s="474" t="e">
        <f ca="1">IFERROR(HLOOKUP(B36,'Bordereau Notes n°1b'!$C$5:$V$22,5,FALSE),0)</f>
        <v>#NAME?</v>
      </c>
      <c r="H36" s="475"/>
      <c r="I36" s="474" t="e">
        <f ca="1">IFERROR(HLOOKUP(B36,'Bordereau Notes n°1b'!$C$5:$V$22,7,FALSE),0)</f>
        <v>#NAME?</v>
      </c>
      <c r="J36" s="475"/>
      <c r="K36" s="474" t="e">
        <f ca="1">IFERROR(HLOOKUP(B36,'Bordereau Notes n°1b'!$C$5:$V$22,11,FALSE),0)</f>
        <v>#NAME?</v>
      </c>
      <c r="L36" s="475"/>
      <c r="M36" s="474" t="e">
        <f ca="1">IFERROR(HLOOKUP(B36,'Bordereau Notes n°1b'!$C$5:$V$22,14,FALSE),0)</f>
        <v>#NAME?</v>
      </c>
      <c r="N36" s="475"/>
      <c r="O36" s="242" t="e">
        <f t="shared" ca="1" si="5"/>
        <v>#NAME?</v>
      </c>
      <c r="P36" s="242" t="e">
        <f t="shared" ca="1" si="0"/>
        <v>#NAME?</v>
      </c>
      <c r="Q36" s="242" t="e">
        <f t="shared" ca="1" si="1"/>
        <v>#NAME?</v>
      </c>
      <c r="R36" s="242" t="e">
        <f t="shared" ca="1" si="2"/>
        <v>#NAME?</v>
      </c>
      <c r="S36" s="246" t="e">
        <f t="shared" ca="1" si="3"/>
        <v>#NAME?</v>
      </c>
      <c r="T36" s="245" t="e">
        <f ca="1">IFERROR(VLOOKUP(B36,'Bordereaux Délivrance 1'!$G$14:$P$33,10,FALSE),"")</f>
        <v>#NAME?</v>
      </c>
      <c r="U36" s="278" t="e">
        <f t="shared" ca="1" si="4"/>
        <v>#NAME?</v>
      </c>
    </row>
    <row r="37" spans="1:21" ht="27" customHeight="1">
      <c r="A37" s="247">
        <f ca="1">'Bordereaux Délivrance 1'!F33</f>
        <v>0</v>
      </c>
      <c r="B37" s="248" t="str">
        <f ca="1">IF('Bordereaux Délivrance 1'!G33="","",'Bordereaux Délivrance 1'!G33)</f>
        <v/>
      </c>
      <c r="C37" s="482"/>
      <c r="D37" s="483"/>
      <c r="E37" s="480" t="e">
        <f ca="1">IFERROR(HLOOKUP(B37,'Bordereau Notes n°1b'!$C$5:$V$22,6,FALSE),0)</f>
        <v>#NAME?</v>
      </c>
      <c r="F37" s="481"/>
      <c r="G37" s="480" t="e">
        <f ca="1">IFERROR(HLOOKUP(B37,'Bordereau Notes n°1b'!$C$5:$V$22,5,FALSE),0)</f>
        <v>#NAME?</v>
      </c>
      <c r="H37" s="481"/>
      <c r="I37" s="480" t="e">
        <f ca="1">IFERROR(HLOOKUP(B37,'Bordereau Notes n°1b'!$C$5:$V$22,7,FALSE),0)</f>
        <v>#NAME?</v>
      </c>
      <c r="J37" s="481"/>
      <c r="K37" s="480" t="e">
        <f ca="1">IFERROR(HLOOKUP(B37,'Bordereau Notes n°1b'!$C$5:$V$22,11,FALSE),0)</f>
        <v>#NAME?</v>
      </c>
      <c r="L37" s="481"/>
      <c r="M37" s="480" t="e">
        <f ca="1">IFERROR(HLOOKUP(B37,'Bordereau Notes n°1b'!$C$5:$V$22,14,FALSE),0)</f>
        <v>#NAME?</v>
      </c>
      <c r="N37" s="481"/>
      <c r="O37" s="249" t="e">
        <f t="shared" ca="1" si="5"/>
        <v>#NAME?</v>
      </c>
      <c r="P37" s="249" t="e">
        <f t="shared" ca="1" si="0"/>
        <v>#NAME?</v>
      </c>
      <c r="Q37" s="249" t="e">
        <f t="shared" ca="1" si="1"/>
        <v>#NAME?</v>
      </c>
      <c r="R37" s="249" t="e">
        <f t="shared" ca="1" si="2"/>
        <v>#NAME?</v>
      </c>
      <c r="S37" s="250" t="e">
        <f t="shared" ca="1" si="3"/>
        <v>#NAME?</v>
      </c>
      <c r="T37" s="251" t="e">
        <f ca="1">IFERROR(VLOOKUP(B37,'Bordereaux Délivrance 1'!$G$14:$P$33,10,FALSE),"")</f>
        <v>#NAME?</v>
      </c>
      <c r="U37" s="278" t="e">
        <f t="shared" ca="1" si="4"/>
        <v>#NAME?</v>
      </c>
    </row>
    <row r="38" spans="1:21" ht="27" customHeight="1">
      <c r="A38" s="252"/>
      <c r="B38" s="241"/>
      <c r="C38" s="472"/>
      <c r="D38" s="473"/>
      <c r="E38" s="474"/>
      <c r="F38" s="475"/>
      <c r="G38" s="474"/>
      <c r="H38" s="475"/>
      <c r="I38" s="474"/>
      <c r="J38" s="475"/>
      <c r="K38" s="474"/>
      <c r="L38" s="475"/>
      <c r="M38" s="474"/>
      <c r="N38" s="475"/>
      <c r="O38" s="246">
        <f t="shared" si="5"/>
        <v>0</v>
      </c>
      <c r="P38" s="246">
        <f t="shared" si="0"/>
        <v>0</v>
      </c>
      <c r="Q38" s="246">
        <f t="shared" si="1"/>
        <v>0</v>
      </c>
      <c r="R38" s="246">
        <f t="shared" si="2"/>
        <v>0</v>
      </c>
      <c r="S38" s="246" t="str">
        <f t="shared" si="3"/>
        <v/>
      </c>
      <c r="T38" s="245"/>
      <c r="U38" s="278">
        <f t="shared" si="4"/>
        <v>0</v>
      </c>
    </row>
    <row r="39" spans="1:21" ht="27" customHeight="1">
      <c r="A39" s="252"/>
      <c r="B39" s="241"/>
      <c r="C39" s="472"/>
      <c r="D39" s="473"/>
      <c r="E39" s="474"/>
      <c r="F39" s="475"/>
      <c r="G39" s="474"/>
      <c r="H39" s="475"/>
      <c r="I39" s="474"/>
      <c r="J39" s="475"/>
      <c r="K39" s="474"/>
      <c r="L39" s="475"/>
      <c r="M39" s="474"/>
      <c r="N39" s="475"/>
      <c r="O39" s="246">
        <f t="shared" si="5"/>
        <v>0</v>
      </c>
      <c r="P39" s="244">
        <f t="shared" si="0"/>
        <v>0</v>
      </c>
      <c r="Q39" s="244">
        <f t="shared" si="1"/>
        <v>0</v>
      </c>
      <c r="R39" s="244">
        <f t="shared" si="2"/>
        <v>0</v>
      </c>
      <c r="S39" s="244" t="str">
        <f t="shared" si="3"/>
        <v/>
      </c>
      <c r="T39" s="245"/>
      <c r="U39" s="278">
        <f t="shared" si="4"/>
        <v>0</v>
      </c>
    </row>
    <row r="40" spans="1:21" ht="27" customHeight="1">
      <c r="A40" s="252"/>
      <c r="B40" s="241"/>
      <c r="C40" s="472"/>
      <c r="D40" s="473"/>
      <c r="E40" s="474"/>
      <c r="F40" s="475"/>
      <c r="G40" s="474"/>
      <c r="H40" s="475"/>
      <c r="I40" s="474"/>
      <c r="J40" s="475"/>
      <c r="K40" s="474"/>
      <c r="L40" s="475"/>
      <c r="M40" s="474"/>
      <c r="N40" s="475"/>
      <c r="O40" s="244">
        <f t="shared" si="5"/>
        <v>0</v>
      </c>
      <c r="P40" s="244">
        <f t="shared" si="0"/>
        <v>0</v>
      </c>
      <c r="Q40" s="246">
        <f t="shared" si="1"/>
        <v>0</v>
      </c>
      <c r="R40" s="246">
        <f t="shared" si="2"/>
        <v>0</v>
      </c>
      <c r="S40" s="246" t="str">
        <f t="shared" si="3"/>
        <v/>
      </c>
      <c r="T40" s="245"/>
      <c r="U40" s="278">
        <f t="shared" si="4"/>
        <v>0</v>
      </c>
    </row>
    <row r="41" spans="1:21" ht="27" customHeight="1">
      <c r="A41" s="252"/>
      <c r="B41" s="241"/>
      <c r="C41" s="472"/>
      <c r="D41" s="473"/>
      <c r="E41" s="474"/>
      <c r="F41" s="475"/>
      <c r="G41" s="474"/>
      <c r="H41" s="475"/>
      <c r="I41" s="474"/>
      <c r="J41" s="475"/>
      <c r="K41" s="474"/>
      <c r="L41" s="475"/>
      <c r="M41" s="474"/>
      <c r="N41" s="475"/>
      <c r="O41" s="244">
        <f t="shared" si="5"/>
        <v>0</v>
      </c>
      <c r="P41" s="246">
        <f t="shared" si="0"/>
        <v>0</v>
      </c>
      <c r="Q41" s="246">
        <f t="shared" si="1"/>
        <v>0</v>
      </c>
      <c r="R41" s="246">
        <f t="shared" si="2"/>
        <v>0</v>
      </c>
      <c r="S41" s="246" t="str">
        <f t="shared" si="3"/>
        <v/>
      </c>
      <c r="T41" s="245"/>
      <c r="U41" s="278">
        <f t="shared" si="4"/>
        <v>0</v>
      </c>
    </row>
    <row r="42" spans="1:21" ht="27" customHeight="1">
      <c r="A42" s="252"/>
      <c r="B42" s="241"/>
      <c r="C42" s="472"/>
      <c r="D42" s="473"/>
      <c r="E42" s="474"/>
      <c r="F42" s="475"/>
      <c r="G42" s="474"/>
      <c r="H42" s="475"/>
      <c r="I42" s="474"/>
      <c r="J42" s="475"/>
      <c r="K42" s="474"/>
      <c r="L42" s="475"/>
      <c r="M42" s="474"/>
      <c r="N42" s="475"/>
      <c r="O42" s="244">
        <f t="shared" si="5"/>
        <v>0</v>
      </c>
      <c r="P42" s="246">
        <f t="shared" si="0"/>
        <v>0</v>
      </c>
      <c r="Q42" s="246">
        <f t="shared" si="1"/>
        <v>0</v>
      </c>
      <c r="R42" s="246">
        <f t="shared" si="2"/>
        <v>0</v>
      </c>
      <c r="S42" s="246" t="str">
        <f t="shared" si="3"/>
        <v/>
      </c>
      <c r="T42" s="245"/>
      <c r="U42" s="278">
        <f t="shared" si="4"/>
        <v>0</v>
      </c>
    </row>
    <row r="43" spans="1:21" ht="27" customHeight="1">
      <c r="A43" s="252"/>
      <c r="B43" s="241"/>
      <c r="C43" s="472"/>
      <c r="D43" s="473"/>
      <c r="E43" s="474"/>
      <c r="F43" s="475"/>
      <c r="G43" s="474"/>
      <c r="H43" s="475"/>
      <c r="I43" s="474"/>
      <c r="J43" s="475"/>
      <c r="K43" s="474"/>
      <c r="L43" s="475"/>
      <c r="M43" s="474"/>
      <c r="N43" s="475"/>
      <c r="O43" s="244">
        <f t="shared" si="5"/>
        <v>0</v>
      </c>
      <c r="P43" s="246">
        <f t="shared" si="0"/>
        <v>0</v>
      </c>
      <c r="Q43" s="246">
        <f t="shared" si="1"/>
        <v>0</v>
      </c>
      <c r="R43" s="246">
        <f t="shared" si="2"/>
        <v>0</v>
      </c>
      <c r="S43" s="246" t="str">
        <f t="shared" si="3"/>
        <v/>
      </c>
      <c r="T43" s="245"/>
      <c r="U43" s="278">
        <f t="shared" si="4"/>
        <v>0</v>
      </c>
    </row>
    <row r="44" spans="1:21" ht="27" customHeight="1">
      <c r="A44" s="252"/>
      <c r="B44" s="241"/>
      <c r="C44" s="472"/>
      <c r="D44" s="473"/>
      <c r="E44" s="474"/>
      <c r="F44" s="475"/>
      <c r="G44" s="474"/>
      <c r="H44" s="475"/>
      <c r="I44" s="474"/>
      <c r="J44" s="475"/>
      <c r="K44" s="474"/>
      <c r="L44" s="475"/>
      <c r="M44" s="474"/>
      <c r="N44" s="475"/>
      <c r="O44" s="244">
        <f t="shared" si="5"/>
        <v>0</v>
      </c>
      <c r="P44" s="246">
        <f t="shared" si="0"/>
        <v>0</v>
      </c>
      <c r="Q44" s="246">
        <f t="shared" si="1"/>
        <v>0</v>
      </c>
      <c r="R44" s="246">
        <f t="shared" si="2"/>
        <v>0</v>
      </c>
      <c r="S44" s="246" t="str">
        <f t="shared" si="3"/>
        <v/>
      </c>
      <c r="T44" s="245"/>
      <c r="U44" s="278">
        <f t="shared" si="4"/>
        <v>0</v>
      </c>
    </row>
    <row r="45" spans="1:21" ht="27" customHeight="1">
      <c r="A45" s="252"/>
      <c r="B45" s="241"/>
      <c r="C45" s="472"/>
      <c r="D45" s="473"/>
      <c r="E45" s="474"/>
      <c r="F45" s="475"/>
      <c r="G45" s="474"/>
      <c r="H45" s="475"/>
      <c r="I45" s="474"/>
      <c r="J45" s="475"/>
      <c r="K45" s="474"/>
      <c r="L45" s="475"/>
      <c r="M45" s="474"/>
      <c r="N45" s="475"/>
      <c r="O45" s="244">
        <f t="shared" si="5"/>
        <v>0</v>
      </c>
      <c r="P45" s="246">
        <f t="shared" si="0"/>
        <v>0</v>
      </c>
      <c r="Q45" s="246">
        <f t="shared" si="1"/>
        <v>0</v>
      </c>
      <c r="R45" s="246">
        <f t="shared" si="2"/>
        <v>0</v>
      </c>
      <c r="S45" s="246" t="str">
        <f t="shared" si="3"/>
        <v/>
      </c>
      <c r="T45" s="245"/>
      <c r="U45" s="278">
        <f t="shared" si="4"/>
        <v>0</v>
      </c>
    </row>
    <row r="46" spans="1:21" ht="27" customHeight="1">
      <c r="A46" s="252"/>
      <c r="B46" s="241"/>
      <c r="C46" s="472"/>
      <c r="D46" s="473"/>
      <c r="E46" s="474"/>
      <c r="F46" s="475"/>
      <c r="G46" s="474"/>
      <c r="H46" s="475"/>
      <c r="I46" s="474"/>
      <c r="J46" s="475"/>
      <c r="K46" s="474"/>
      <c r="L46" s="475"/>
      <c r="M46" s="474"/>
      <c r="N46" s="475"/>
      <c r="O46" s="244">
        <f t="shared" si="5"/>
        <v>0</v>
      </c>
      <c r="P46" s="246">
        <f t="shared" si="0"/>
        <v>0</v>
      </c>
      <c r="Q46" s="246">
        <f t="shared" si="1"/>
        <v>0</v>
      </c>
      <c r="R46" s="246">
        <f t="shared" si="2"/>
        <v>0</v>
      </c>
      <c r="S46" s="246" t="str">
        <f t="shared" si="3"/>
        <v/>
      </c>
      <c r="T46" s="245"/>
      <c r="U46" s="278">
        <f t="shared" si="4"/>
        <v>0</v>
      </c>
    </row>
    <row r="47" spans="1:21" ht="27" customHeight="1">
      <c r="A47" s="252"/>
      <c r="B47" s="241"/>
      <c r="C47" s="472"/>
      <c r="D47" s="473"/>
      <c r="E47" s="474"/>
      <c r="F47" s="475"/>
      <c r="G47" s="474"/>
      <c r="H47" s="475"/>
      <c r="I47" s="474"/>
      <c r="J47" s="475"/>
      <c r="K47" s="474"/>
      <c r="L47" s="475"/>
      <c r="M47" s="474"/>
      <c r="N47" s="475"/>
      <c r="O47" s="246">
        <f t="shared" si="5"/>
        <v>0</v>
      </c>
      <c r="P47" s="244">
        <f t="shared" si="0"/>
        <v>0</v>
      </c>
      <c r="Q47" s="244">
        <f t="shared" si="1"/>
        <v>0</v>
      </c>
      <c r="R47" s="244">
        <f t="shared" si="2"/>
        <v>0</v>
      </c>
      <c r="S47" s="244" t="str">
        <f t="shared" si="3"/>
        <v/>
      </c>
      <c r="T47" s="245"/>
      <c r="U47" s="278">
        <f t="shared" si="4"/>
        <v>0</v>
      </c>
    </row>
    <row r="48" spans="1:21" ht="27" customHeight="1">
      <c r="A48" s="252"/>
      <c r="B48" s="241"/>
      <c r="C48" s="472"/>
      <c r="D48" s="473"/>
      <c r="E48" s="474"/>
      <c r="F48" s="475"/>
      <c r="G48" s="474"/>
      <c r="H48" s="475"/>
      <c r="I48" s="474"/>
      <c r="J48" s="475"/>
      <c r="K48" s="474"/>
      <c r="L48" s="475"/>
      <c r="M48" s="474"/>
      <c r="N48" s="475"/>
      <c r="O48" s="244">
        <f t="shared" si="5"/>
        <v>0</v>
      </c>
      <c r="P48" s="246">
        <f t="shared" si="0"/>
        <v>0</v>
      </c>
      <c r="Q48" s="246">
        <f t="shared" si="1"/>
        <v>0</v>
      </c>
      <c r="R48" s="246">
        <f t="shared" si="2"/>
        <v>0</v>
      </c>
      <c r="S48" s="246" t="str">
        <f t="shared" si="3"/>
        <v/>
      </c>
      <c r="T48" s="245"/>
      <c r="U48" s="278">
        <f t="shared" si="4"/>
        <v>0</v>
      </c>
    </row>
    <row r="49" spans="1:21" ht="27" customHeight="1">
      <c r="A49" s="252"/>
      <c r="B49" s="241"/>
      <c r="C49" s="472"/>
      <c r="D49" s="473"/>
      <c r="E49" s="474"/>
      <c r="F49" s="475"/>
      <c r="G49" s="474"/>
      <c r="H49" s="475"/>
      <c r="I49" s="474"/>
      <c r="J49" s="475"/>
      <c r="K49" s="474"/>
      <c r="L49" s="475"/>
      <c r="M49" s="474"/>
      <c r="N49" s="475"/>
      <c r="O49" s="244">
        <f t="shared" si="5"/>
        <v>0</v>
      </c>
      <c r="P49" s="246">
        <f t="shared" si="0"/>
        <v>0</v>
      </c>
      <c r="Q49" s="246">
        <f t="shared" si="1"/>
        <v>0</v>
      </c>
      <c r="R49" s="246">
        <f t="shared" si="2"/>
        <v>0</v>
      </c>
      <c r="S49" s="246" t="str">
        <f t="shared" si="3"/>
        <v/>
      </c>
      <c r="T49" s="245"/>
      <c r="U49" s="278">
        <f t="shared" si="4"/>
        <v>0</v>
      </c>
    </row>
    <row r="50" spans="1:21" ht="27" customHeight="1">
      <c r="A50" s="252"/>
      <c r="B50" s="241"/>
      <c r="C50" s="472"/>
      <c r="D50" s="473"/>
      <c r="E50" s="474"/>
      <c r="F50" s="475"/>
      <c r="G50" s="474"/>
      <c r="H50" s="475"/>
      <c r="I50" s="474"/>
      <c r="J50" s="475"/>
      <c r="K50" s="474"/>
      <c r="L50" s="475"/>
      <c r="M50" s="474"/>
      <c r="N50" s="475"/>
      <c r="O50" s="246">
        <f t="shared" si="5"/>
        <v>0</v>
      </c>
      <c r="P50" s="246">
        <f t="shared" si="0"/>
        <v>0</v>
      </c>
      <c r="Q50" s="246">
        <f t="shared" si="1"/>
        <v>0</v>
      </c>
      <c r="R50" s="246">
        <f t="shared" si="2"/>
        <v>0</v>
      </c>
      <c r="S50" s="246" t="str">
        <f t="shared" si="3"/>
        <v/>
      </c>
      <c r="T50" s="245"/>
      <c r="U50" s="278">
        <f t="shared" si="4"/>
        <v>0</v>
      </c>
    </row>
    <row r="51" spans="1:21" ht="27" customHeight="1">
      <c r="A51" s="252"/>
      <c r="B51" s="241"/>
      <c r="C51" s="472"/>
      <c r="D51" s="473"/>
      <c r="E51" s="474"/>
      <c r="F51" s="475"/>
      <c r="G51" s="474"/>
      <c r="H51" s="475"/>
      <c r="I51" s="474"/>
      <c r="J51" s="475"/>
      <c r="K51" s="474"/>
      <c r="L51" s="475"/>
      <c r="M51" s="474"/>
      <c r="N51" s="475"/>
      <c r="O51" s="246">
        <f t="shared" si="5"/>
        <v>0</v>
      </c>
      <c r="P51" s="246">
        <f t="shared" si="0"/>
        <v>0</v>
      </c>
      <c r="Q51" s="246">
        <f t="shared" si="1"/>
        <v>0</v>
      </c>
      <c r="R51" s="246">
        <f t="shared" si="2"/>
        <v>0</v>
      </c>
      <c r="S51" s="246" t="str">
        <f t="shared" si="3"/>
        <v/>
      </c>
      <c r="T51" s="245"/>
      <c r="U51" s="278">
        <f t="shared" si="4"/>
        <v>0</v>
      </c>
    </row>
    <row r="52" spans="1:21" ht="27" customHeight="1">
      <c r="A52" s="252"/>
      <c r="B52" s="241"/>
      <c r="C52" s="472"/>
      <c r="D52" s="473"/>
      <c r="E52" s="474"/>
      <c r="F52" s="475"/>
      <c r="G52" s="474"/>
      <c r="H52" s="475"/>
      <c r="I52" s="474"/>
      <c r="J52" s="475"/>
      <c r="K52" s="474"/>
      <c r="L52" s="475"/>
      <c r="M52" s="474"/>
      <c r="N52" s="475"/>
      <c r="O52" s="246">
        <f t="shared" si="5"/>
        <v>0</v>
      </c>
      <c r="P52" s="246">
        <f t="shared" si="0"/>
        <v>0</v>
      </c>
      <c r="Q52" s="246">
        <f t="shared" si="1"/>
        <v>0</v>
      </c>
      <c r="R52" s="246">
        <f t="shared" si="2"/>
        <v>0</v>
      </c>
      <c r="S52" s="246" t="str">
        <f t="shared" si="3"/>
        <v/>
      </c>
      <c r="T52" s="245"/>
      <c r="U52" s="278">
        <f t="shared" si="4"/>
        <v>0</v>
      </c>
    </row>
    <row r="53" spans="1:21" ht="27" customHeight="1">
      <c r="A53" s="252"/>
      <c r="B53" s="241"/>
      <c r="C53" s="472"/>
      <c r="D53" s="473"/>
      <c r="E53" s="474"/>
      <c r="F53" s="475"/>
      <c r="G53" s="474"/>
      <c r="H53" s="475"/>
      <c r="I53" s="474"/>
      <c r="J53" s="475"/>
      <c r="K53" s="474"/>
      <c r="L53" s="475"/>
      <c r="M53" s="474"/>
      <c r="N53" s="475"/>
      <c r="O53" s="246">
        <f t="shared" si="5"/>
        <v>0</v>
      </c>
      <c r="P53" s="246">
        <f t="shared" si="0"/>
        <v>0</v>
      </c>
      <c r="Q53" s="246">
        <f t="shared" si="1"/>
        <v>0</v>
      </c>
      <c r="R53" s="246">
        <f t="shared" si="2"/>
        <v>0</v>
      </c>
      <c r="S53" s="246" t="str">
        <f t="shared" si="3"/>
        <v/>
      </c>
      <c r="T53" s="245"/>
      <c r="U53" s="278">
        <f t="shared" si="4"/>
        <v>0</v>
      </c>
    </row>
    <row r="54" spans="1:21" ht="27" customHeight="1">
      <c r="A54" s="252"/>
      <c r="B54" s="241"/>
      <c r="C54" s="472"/>
      <c r="D54" s="473"/>
      <c r="E54" s="474"/>
      <c r="F54" s="475"/>
      <c r="G54" s="474"/>
      <c r="H54" s="475"/>
      <c r="I54" s="474"/>
      <c r="J54" s="475"/>
      <c r="K54" s="474"/>
      <c r="L54" s="475"/>
      <c r="M54" s="474"/>
      <c r="N54" s="475"/>
      <c r="O54" s="246">
        <f t="shared" si="5"/>
        <v>0</v>
      </c>
      <c r="P54" s="246">
        <f t="shared" si="0"/>
        <v>0</v>
      </c>
      <c r="Q54" s="246">
        <f t="shared" si="1"/>
        <v>0</v>
      </c>
      <c r="R54" s="246">
        <f t="shared" si="2"/>
        <v>0</v>
      </c>
      <c r="S54" s="246" t="str">
        <f t="shared" si="3"/>
        <v/>
      </c>
      <c r="T54" s="245"/>
      <c r="U54" s="278">
        <f t="shared" si="4"/>
        <v>0</v>
      </c>
    </row>
    <row r="55" spans="1:21" ht="27" customHeight="1">
      <c r="A55" s="252"/>
      <c r="B55" s="241"/>
      <c r="C55" s="472"/>
      <c r="D55" s="473"/>
      <c r="E55" s="474"/>
      <c r="F55" s="475"/>
      <c r="G55" s="474"/>
      <c r="H55" s="475"/>
      <c r="I55" s="474"/>
      <c r="J55" s="475"/>
      <c r="K55" s="474"/>
      <c r="L55" s="475"/>
      <c r="M55" s="474"/>
      <c r="N55" s="475"/>
      <c r="O55" s="246">
        <f t="shared" si="5"/>
        <v>0</v>
      </c>
      <c r="P55" s="246">
        <f t="shared" si="0"/>
        <v>0</v>
      </c>
      <c r="Q55" s="246">
        <f t="shared" si="1"/>
        <v>0</v>
      </c>
      <c r="R55" s="246">
        <f t="shared" si="2"/>
        <v>0</v>
      </c>
      <c r="S55" s="246" t="str">
        <f t="shared" si="3"/>
        <v/>
      </c>
      <c r="T55" s="245"/>
      <c r="U55" s="278">
        <f t="shared" si="4"/>
        <v>0</v>
      </c>
    </row>
    <row r="56" spans="1:21" ht="27" customHeight="1">
      <c r="A56" s="252"/>
      <c r="B56" s="241"/>
      <c r="C56" s="472"/>
      <c r="D56" s="473"/>
      <c r="E56" s="474"/>
      <c r="F56" s="475"/>
      <c r="G56" s="474"/>
      <c r="H56" s="475"/>
      <c r="I56" s="474"/>
      <c r="J56" s="475"/>
      <c r="K56" s="474"/>
      <c r="L56" s="475"/>
      <c r="M56" s="474"/>
      <c r="N56" s="475"/>
      <c r="O56" s="246">
        <f t="shared" si="5"/>
        <v>0</v>
      </c>
      <c r="P56" s="246">
        <f t="shared" si="0"/>
        <v>0</v>
      </c>
      <c r="Q56" s="246">
        <f t="shared" si="1"/>
        <v>0</v>
      </c>
      <c r="R56" s="246">
        <f t="shared" si="2"/>
        <v>0</v>
      </c>
      <c r="S56" s="246" t="str">
        <f t="shared" si="3"/>
        <v/>
      </c>
      <c r="T56" s="245"/>
      <c r="U56" s="278">
        <f t="shared" si="4"/>
        <v>0</v>
      </c>
    </row>
    <row r="57" spans="1:21" ht="27" customHeight="1">
      <c r="A57" s="252"/>
      <c r="B57" s="241"/>
      <c r="C57" s="472"/>
      <c r="D57" s="473"/>
      <c r="E57" s="474"/>
      <c r="F57" s="475"/>
      <c r="G57" s="474"/>
      <c r="H57" s="475"/>
      <c r="I57" s="474"/>
      <c r="J57" s="475"/>
      <c r="K57" s="474"/>
      <c r="L57" s="475"/>
      <c r="M57" s="474"/>
      <c r="N57" s="475"/>
      <c r="O57" s="246">
        <f t="shared" si="5"/>
        <v>0</v>
      </c>
      <c r="P57" s="246">
        <f t="shared" si="0"/>
        <v>0</v>
      </c>
      <c r="Q57" s="246">
        <f t="shared" si="1"/>
        <v>0</v>
      </c>
      <c r="R57" s="246">
        <f t="shared" si="2"/>
        <v>0</v>
      </c>
      <c r="S57" s="246" t="str">
        <f t="shared" si="3"/>
        <v/>
      </c>
      <c r="T57" s="245"/>
      <c r="U57" s="278">
        <f t="shared" si="4"/>
        <v>0</v>
      </c>
    </row>
    <row r="58" spans="1:21" ht="27" customHeight="1">
      <c r="A58" s="252"/>
      <c r="B58" s="241"/>
      <c r="C58" s="472"/>
      <c r="D58" s="473"/>
      <c r="E58" s="474"/>
      <c r="F58" s="475"/>
      <c r="G58" s="474"/>
      <c r="H58" s="475"/>
      <c r="I58" s="474"/>
      <c r="J58" s="475"/>
      <c r="K58" s="474"/>
      <c r="L58" s="475"/>
      <c r="M58" s="474"/>
      <c r="N58" s="475"/>
      <c r="O58" s="246">
        <f t="shared" si="5"/>
        <v>0</v>
      </c>
      <c r="P58" s="246">
        <f t="shared" si="0"/>
        <v>0</v>
      </c>
      <c r="Q58" s="246">
        <f t="shared" si="1"/>
        <v>0</v>
      </c>
      <c r="R58" s="246">
        <f t="shared" si="2"/>
        <v>0</v>
      </c>
      <c r="S58" s="246" t="str">
        <f t="shared" si="3"/>
        <v/>
      </c>
      <c r="T58" s="245"/>
      <c r="U58" s="278">
        <f t="shared" si="4"/>
        <v>0</v>
      </c>
    </row>
    <row r="59" spans="1:21" ht="27" customHeight="1">
      <c r="A59" s="252"/>
      <c r="B59" s="241"/>
      <c r="C59" s="472"/>
      <c r="D59" s="473"/>
      <c r="E59" s="474"/>
      <c r="F59" s="475"/>
      <c r="G59" s="474"/>
      <c r="H59" s="475"/>
      <c r="I59" s="474"/>
      <c r="J59" s="475"/>
      <c r="K59" s="474"/>
      <c r="L59" s="475"/>
      <c r="M59" s="474"/>
      <c r="N59" s="475"/>
      <c r="O59" s="246">
        <f t="shared" si="5"/>
        <v>0</v>
      </c>
      <c r="P59" s="246">
        <f t="shared" si="0"/>
        <v>0</v>
      </c>
      <c r="Q59" s="246">
        <f t="shared" si="1"/>
        <v>0</v>
      </c>
      <c r="R59" s="246">
        <f t="shared" si="2"/>
        <v>0</v>
      </c>
      <c r="S59" s="246" t="str">
        <f t="shared" si="3"/>
        <v/>
      </c>
      <c r="T59" s="245"/>
      <c r="U59" s="278">
        <f t="shared" si="4"/>
        <v>0</v>
      </c>
    </row>
    <row r="60" spans="1:21" ht="27" customHeight="1">
      <c r="A60" s="252"/>
      <c r="B60" s="241"/>
      <c r="C60" s="472"/>
      <c r="D60" s="473"/>
      <c r="E60" s="474"/>
      <c r="F60" s="475"/>
      <c r="G60" s="474"/>
      <c r="H60" s="475"/>
      <c r="I60" s="474"/>
      <c r="J60" s="475"/>
      <c r="K60" s="474"/>
      <c r="L60" s="475"/>
      <c r="M60" s="474"/>
      <c r="N60" s="475"/>
      <c r="O60" s="246">
        <f t="shared" si="5"/>
        <v>0</v>
      </c>
      <c r="P60" s="246">
        <f t="shared" si="0"/>
        <v>0</v>
      </c>
      <c r="Q60" s="246">
        <f t="shared" si="1"/>
        <v>0</v>
      </c>
      <c r="R60" s="246">
        <f t="shared" si="2"/>
        <v>0</v>
      </c>
      <c r="S60" s="246" t="str">
        <f t="shared" si="3"/>
        <v/>
      </c>
      <c r="T60" s="245"/>
      <c r="U60" s="278">
        <f t="shared" si="4"/>
        <v>0</v>
      </c>
    </row>
    <row r="61" spans="1:21" ht="27" customHeight="1">
      <c r="A61" s="252"/>
      <c r="B61" s="241"/>
      <c r="C61" s="472"/>
      <c r="D61" s="473"/>
      <c r="E61" s="474"/>
      <c r="F61" s="475"/>
      <c r="G61" s="474"/>
      <c r="H61" s="475"/>
      <c r="I61" s="474"/>
      <c r="J61" s="475"/>
      <c r="K61" s="474"/>
      <c r="L61" s="475"/>
      <c r="M61" s="474"/>
      <c r="N61" s="475"/>
      <c r="O61" s="246">
        <f t="shared" si="5"/>
        <v>0</v>
      </c>
      <c r="P61" s="246">
        <f t="shared" si="0"/>
        <v>0</v>
      </c>
      <c r="Q61" s="246">
        <f t="shared" si="1"/>
        <v>0</v>
      </c>
      <c r="R61" s="246">
        <f t="shared" si="2"/>
        <v>0</v>
      </c>
      <c r="S61" s="246" t="str">
        <f t="shared" si="3"/>
        <v/>
      </c>
      <c r="T61" s="245"/>
      <c r="U61" s="278">
        <f t="shared" si="4"/>
        <v>0</v>
      </c>
    </row>
    <row r="62" spans="1:21" ht="27" customHeight="1">
      <c r="A62" s="252"/>
      <c r="B62" s="241"/>
      <c r="C62" s="472"/>
      <c r="D62" s="473"/>
      <c r="E62" s="474"/>
      <c r="F62" s="475"/>
      <c r="G62" s="474"/>
      <c r="H62" s="475"/>
      <c r="I62" s="474"/>
      <c r="J62" s="475"/>
      <c r="K62" s="474"/>
      <c r="L62" s="475"/>
      <c r="M62" s="474"/>
      <c r="N62" s="475"/>
      <c r="O62" s="246">
        <f t="shared" si="5"/>
        <v>0</v>
      </c>
      <c r="P62" s="244">
        <f t="shared" si="0"/>
        <v>0</v>
      </c>
      <c r="Q62" s="244">
        <f t="shared" si="1"/>
        <v>0</v>
      </c>
      <c r="R62" s="244">
        <f t="shared" si="2"/>
        <v>0</v>
      </c>
      <c r="S62" s="244" t="str">
        <f t="shared" si="3"/>
        <v/>
      </c>
      <c r="T62" s="245"/>
      <c r="U62" s="278">
        <f t="shared" si="4"/>
        <v>0</v>
      </c>
    </row>
    <row r="63" spans="1:21" ht="27" customHeight="1">
      <c r="A63" s="252"/>
      <c r="B63" s="241"/>
      <c r="C63" s="472"/>
      <c r="D63" s="473"/>
      <c r="E63" s="474"/>
      <c r="F63" s="475"/>
      <c r="G63" s="474"/>
      <c r="H63" s="475"/>
      <c r="I63" s="474"/>
      <c r="J63" s="475"/>
      <c r="K63" s="474"/>
      <c r="L63" s="475"/>
      <c r="M63" s="474"/>
      <c r="N63" s="475"/>
      <c r="O63" s="244">
        <f t="shared" si="5"/>
        <v>0</v>
      </c>
      <c r="P63" s="246">
        <f t="shared" si="0"/>
        <v>0</v>
      </c>
      <c r="Q63" s="246">
        <f t="shared" si="1"/>
        <v>0</v>
      </c>
      <c r="R63" s="246">
        <f t="shared" si="2"/>
        <v>0</v>
      </c>
      <c r="S63" s="246" t="str">
        <f t="shared" si="3"/>
        <v/>
      </c>
      <c r="T63" s="245"/>
      <c r="U63" s="278">
        <f t="shared" si="4"/>
        <v>0</v>
      </c>
    </row>
    <row r="64" spans="1:21" ht="27" customHeight="1">
      <c r="A64" s="252"/>
      <c r="B64" s="241"/>
      <c r="C64" s="472"/>
      <c r="D64" s="473"/>
      <c r="E64" s="474"/>
      <c r="F64" s="475"/>
      <c r="G64" s="474"/>
      <c r="H64" s="475"/>
      <c r="I64" s="474"/>
      <c r="J64" s="475"/>
      <c r="K64" s="474"/>
      <c r="L64" s="475"/>
      <c r="M64" s="474"/>
      <c r="N64" s="475"/>
      <c r="O64" s="244">
        <f t="shared" si="5"/>
        <v>0</v>
      </c>
      <c r="P64" s="246">
        <f t="shared" si="0"/>
        <v>0</v>
      </c>
      <c r="Q64" s="246">
        <f t="shared" si="1"/>
        <v>0</v>
      </c>
      <c r="R64" s="246">
        <f t="shared" si="2"/>
        <v>0</v>
      </c>
      <c r="S64" s="246" t="str">
        <f t="shared" si="3"/>
        <v/>
      </c>
      <c r="T64" s="245"/>
      <c r="U64" s="278">
        <f t="shared" si="4"/>
        <v>0</v>
      </c>
    </row>
    <row r="65" spans="1:21" ht="27" customHeight="1">
      <c r="A65" s="252"/>
      <c r="B65" s="241"/>
      <c r="C65" s="472"/>
      <c r="D65" s="473"/>
      <c r="E65" s="474"/>
      <c r="F65" s="475"/>
      <c r="G65" s="474"/>
      <c r="H65" s="475"/>
      <c r="I65" s="474"/>
      <c r="J65" s="475"/>
      <c r="K65" s="474"/>
      <c r="L65" s="475"/>
      <c r="M65" s="474"/>
      <c r="N65" s="475"/>
      <c r="O65" s="244">
        <f t="shared" si="5"/>
        <v>0</v>
      </c>
      <c r="P65" s="246">
        <f t="shared" si="0"/>
        <v>0</v>
      </c>
      <c r="Q65" s="246">
        <f t="shared" si="1"/>
        <v>0</v>
      </c>
      <c r="R65" s="246">
        <f t="shared" si="2"/>
        <v>0</v>
      </c>
      <c r="S65" s="246" t="str">
        <f t="shared" si="3"/>
        <v/>
      </c>
      <c r="T65" s="245"/>
      <c r="U65" s="278">
        <f t="shared" si="4"/>
        <v>0</v>
      </c>
    </row>
    <row r="66" spans="1:21" ht="27" customHeight="1">
      <c r="A66" s="252"/>
      <c r="B66" s="241"/>
      <c r="C66" s="472"/>
      <c r="D66" s="473"/>
      <c r="E66" s="474"/>
      <c r="F66" s="475"/>
      <c r="G66" s="474"/>
      <c r="H66" s="475"/>
      <c r="I66" s="474"/>
      <c r="J66" s="475"/>
      <c r="K66" s="474"/>
      <c r="L66" s="475"/>
      <c r="M66" s="474"/>
      <c r="N66" s="475"/>
      <c r="O66" s="244">
        <f t="shared" si="5"/>
        <v>0</v>
      </c>
      <c r="P66" s="246">
        <f t="shared" si="0"/>
        <v>0</v>
      </c>
      <c r="Q66" s="246">
        <f t="shared" si="1"/>
        <v>0</v>
      </c>
      <c r="R66" s="246">
        <f t="shared" si="2"/>
        <v>0</v>
      </c>
      <c r="S66" s="246" t="str">
        <f t="shared" si="3"/>
        <v/>
      </c>
      <c r="T66" s="245"/>
      <c r="U66" s="278">
        <f t="shared" si="4"/>
        <v>0</v>
      </c>
    </row>
    <row r="67" spans="1:21" ht="27" customHeight="1">
      <c r="A67" s="252"/>
      <c r="B67" s="241"/>
      <c r="C67" s="472"/>
      <c r="D67" s="473"/>
      <c r="E67" s="474"/>
      <c r="F67" s="475"/>
      <c r="G67" s="474"/>
      <c r="H67" s="475"/>
      <c r="I67" s="474"/>
      <c r="J67" s="475"/>
      <c r="K67" s="474"/>
      <c r="L67" s="475"/>
      <c r="M67" s="474"/>
      <c r="N67" s="475"/>
      <c r="O67" s="244">
        <f t="shared" si="5"/>
        <v>0</v>
      </c>
      <c r="P67" s="246">
        <f t="shared" si="0"/>
        <v>0</v>
      </c>
      <c r="Q67" s="246">
        <f t="shared" si="1"/>
        <v>0</v>
      </c>
      <c r="R67" s="246">
        <f t="shared" si="2"/>
        <v>0</v>
      </c>
      <c r="S67" s="246" t="str">
        <f t="shared" si="3"/>
        <v/>
      </c>
      <c r="T67" s="245"/>
      <c r="U67" s="278">
        <f t="shared" si="4"/>
        <v>0</v>
      </c>
    </row>
    <row r="68" spans="1:21" ht="27" customHeight="1">
      <c r="A68" s="252"/>
      <c r="B68" s="241"/>
      <c r="C68" s="472"/>
      <c r="D68" s="473"/>
      <c r="E68" s="474"/>
      <c r="F68" s="475"/>
      <c r="G68" s="474"/>
      <c r="H68" s="475"/>
      <c r="I68" s="474"/>
      <c r="J68" s="475"/>
      <c r="K68" s="474"/>
      <c r="L68" s="475"/>
      <c r="M68" s="474"/>
      <c r="N68" s="475"/>
      <c r="O68" s="244">
        <f t="shared" si="5"/>
        <v>0</v>
      </c>
      <c r="P68" s="246">
        <f t="shared" si="0"/>
        <v>0</v>
      </c>
      <c r="Q68" s="246">
        <f t="shared" si="1"/>
        <v>0</v>
      </c>
      <c r="R68" s="246">
        <f t="shared" si="2"/>
        <v>0</v>
      </c>
      <c r="S68" s="246" t="str">
        <f t="shared" si="3"/>
        <v/>
      </c>
      <c r="T68" s="245"/>
      <c r="U68" s="278">
        <f t="shared" si="4"/>
        <v>0</v>
      </c>
    </row>
    <row r="69" spans="1:21" ht="27" customHeight="1">
      <c r="A69" s="252"/>
      <c r="B69" s="241"/>
      <c r="C69" s="472"/>
      <c r="D69" s="473"/>
      <c r="E69" s="474"/>
      <c r="F69" s="475"/>
      <c r="G69" s="474"/>
      <c r="H69" s="475"/>
      <c r="I69" s="474"/>
      <c r="J69" s="475"/>
      <c r="K69" s="474"/>
      <c r="L69" s="475"/>
      <c r="M69" s="474"/>
      <c r="N69" s="475"/>
      <c r="O69" s="244">
        <f t="shared" si="5"/>
        <v>0</v>
      </c>
      <c r="P69" s="246">
        <f t="shared" si="0"/>
        <v>0</v>
      </c>
      <c r="Q69" s="246">
        <f t="shared" si="1"/>
        <v>0</v>
      </c>
      <c r="R69" s="246">
        <f t="shared" si="2"/>
        <v>0</v>
      </c>
      <c r="S69" s="246" t="str">
        <f t="shared" si="3"/>
        <v/>
      </c>
      <c r="T69" s="245"/>
      <c r="U69" s="278">
        <f t="shared" si="4"/>
        <v>0</v>
      </c>
    </row>
    <row r="70" spans="1:21" ht="27" customHeight="1">
      <c r="A70" s="252"/>
      <c r="B70" s="241"/>
      <c r="C70" s="472"/>
      <c r="D70" s="473"/>
      <c r="E70" s="474"/>
      <c r="F70" s="475"/>
      <c r="G70" s="474"/>
      <c r="H70" s="475"/>
      <c r="I70" s="474"/>
      <c r="J70" s="475"/>
      <c r="K70" s="474"/>
      <c r="L70" s="475"/>
      <c r="M70" s="474"/>
      <c r="N70" s="475"/>
      <c r="O70" s="244">
        <f t="shared" si="5"/>
        <v>0</v>
      </c>
      <c r="P70" s="246">
        <f t="shared" si="0"/>
        <v>0</v>
      </c>
      <c r="Q70" s="246">
        <f t="shared" si="1"/>
        <v>0</v>
      </c>
      <c r="R70" s="246">
        <f t="shared" si="2"/>
        <v>0</v>
      </c>
      <c r="S70" s="246" t="str">
        <f t="shared" si="3"/>
        <v/>
      </c>
      <c r="T70" s="245"/>
      <c r="U70" s="278">
        <f t="shared" si="4"/>
        <v>0</v>
      </c>
    </row>
    <row r="71" spans="1:21" ht="27" customHeight="1">
      <c r="A71" s="252"/>
      <c r="B71" s="241"/>
      <c r="C71" s="472"/>
      <c r="D71" s="473"/>
      <c r="E71" s="474"/>
      <c r="F71" s="475"/>
      <c r="G71" s="474"/>
      <c r="H71" s="475"/>
      <c r="I71" s="474"/>
      <c r="J71" s="475"/>
      <c r="K71" s="474"/>
      <c r="L71" s="475"/>
      <c r="M71" s="474"/>
      <c r="N71" s="475"/>
      <c r="O71" s="244">
        <f t="shared" si="5"/>
        <v>0</v>
      </c>
      <c r="P71" s="246">
        <f t="shared" si="0"/>
        <v>0</v>
      </c>
      <c r="Q71" s="246">
        <f t="shared" si="1"/>
        <v>0</v>
      </c>
      <c r="R71" s="246">
        <f t="shared" si="2"/>
        <v>0</v>
      </c>
      <c r="S71" s="246" t="str">
        <f t="shared" si="3"/>
        <v/>
      </c>
      <c r="T71" s="245"/>
      <c r="U71" s="278">
        <f t="shared" si="4"/>
        <v>0</v>
      </c>
    </row>
    <row r="72" spans="1:21" ht="27" customHeight="1">
      <c r="A72" s="252"/>
      <c r="B72" s="241"/>
      <c r="C72" s="472"/>
      <c r="D72" s="473"/>
      <c r="E72" s="474"/>
      <c r="F72" s="475"/>
      <c r="G72" s="474"/>
      <c r="H72" s="475"/>
      <c r="I72" s="474"/>
      <c r="J72" s="475"/>
      <c r="K72" s="474"/>
      <c r="L72" s="475"/>
      <c r="M72" s="474"/>
      <c r="N72" s="475"/>
      <c r="O72" s="246">
        <f t="shared" si="5"/>
        <v>0</v>
      </c>
      <c r="P72" s="246">
        <f t="shared" si="0"/>
        <v>0</v>
      </c>
      <c r="Q72" s="246">
        <f t="shared" si="1"/>
        <v>0</v>
      </c>
      <c r="R72" s="246">
        <f t="shared" si="2"/>
        <v>0</v>
      </c>
      <c r="S72" s="246" t="str">
        <f t="shared" si="3"/>
        <v/>
      </c>
      <c r="T72" s="245"/>
      <c r="U72" s="278">
        <f t="shared" si="4"/>
        <v>0</v>
      </c>
    </row>
    <row r="73" spans="1:21" ht="27" customHeight="1">
      <c r="A73" s="252"/>
      <c r="B73" s="241"/>
      <c r="C73" s="472"/>
      <c r="D73" s="473"/>
      <c r="E73" s="474"/>
      <c r="F73" s="475"/>
      <c r="G73" s="474"/>
      <c r="H73" s="475"/>
      <c r="I73" s="474"/>
      <c r="J73" s="475"/>
      <c r="K73" s="474"/>
      <c r="L73" s="475"/>
      <c r="M73" s="474"/>
      <c r="N73" s="475"/>
      <c r="O73" s="246">
        <f t="shared" si="5"/>
        <v>0</v>
      </c>
      <c r="P73" s="246">
        <f t="shared" si="0"/>
        <v>0</v>
      </c>
      <c r="Q73" s="246">
        <f t="shared" si="1"/>
        <v>0</v>
      </c>
      <c r="R73" s="246">
        <f t="shared" si="2"/>
        <v>0</v>
      </c>
      <c r="S73" s="246" t="str">
        <f t="shared" si="3"/>
        <v/>
      </c>
      <c r="T73" s="245"/>
      <c r="U73" s="278">
        <f t="shared" si="4"/>
        <v>0</v>
      </c>
    </row>
    <row r="74" spans="1:21" ht="27" customHeight="1">
      <c r="A74" s="252"/>
      <c r="B74" s="241"/>
      <c r="C74" s="472"/>
      <c r="D74" s="473"/>
      <c r="E74" s="474"/>
      <c r="F74" s="475"/>
      <c r="G74" s="474"/>
      <c r="H74" s="475"/>
      <c r="I74" s="474"/>
      <c r="J74" s="475"/>
      <c r="K74" s="474"/>
      <c r="L74" s="475"/>
      <c r="M74" s="474"/>
      <c r="N74" s="475"/>
      <c r="O74" s="246">
        <f t="shared" si="5"/>
        <v>0</v>
      </c>
      <c r="P74" s="246">
        <f t="shared" si="0"/>
        <v>0</v>
      </c>
      <c r="Q74" s="246">
        <f t="shared" si="1"/>
        <v>0</v>
      </c>
      <c r="R74" s="246">
        <f t="shared" si="2"/>
        <v>0</v>
      </c>
      <c r="S74" s="246" t="str">
        <f t="shared" si="3"/>
        <v/>
      </c>
      <c r="T74" s="245"/>
      <c r="U74" s="278">
        <f t="shared" si="4"/>
        <v>0</v>
      </c>
    </row>
    <row r="75" spans="1:21" ht="27" customHeight="1">
      <c r="A75" s="252"/>
      <c r="B75" s="241"/>
      <c r="C75" s="472"/>
      <c r="D75" s="473"/>
      <c r="E75" s="474"/>
      <c r="F75" s="475"/>
      <c r="G75" s="474"/>
      <c r="H75" s="475"/>
      <c r="I75" s="474"/>
      <c r="J75" s="475"/>
      <c r="K75" s="474"/>
      <c r="L75" s="475"/>
      <c r="M75" s="474"/>
      <c r="N75" s="475"/>
      <c r="O75" s="246">
        <f t="shared" si="5"/>
        <v>0</v>
      </c>
      <c r="P75" s="246">
        <f t="shared" si="0"/>
        <v>0</v>
      </c>
      <c r="Q75" s="246">
        <f t="shared" si="1"/>
        <v>0</v>
      </c>
      <c r="R75" s="246">
        <f t="shared" si="2"/>
        <v>0</v>
      </c>
      <c r="S75" s="246" t="str">
        <f t="shared" si="3"/>
        <v/>
      </c>
      <c r="T75" s="245"/>
      <c r="U75" s="278">
        <f t="shared" si="4"/>
        <v>0</v>
      </c>
    </row>
    <row r="76" spans="1:21" ht="27" customHeight="1">
      <c r="A76" s="252"/>
      <c r="B76" s="241"/>
      <c r="C76" s="472"/>
      <c r="D76" s="473"/>
      <c r="E76" s="474"/>
      <c r="F76" s="475"/>
      <c r="G76" s="474"/>
      <c r="H76" s="475"/>
      <c r="I76" s="474"/>
      <c r="J76" s="475"/>
      <c r="K76" s="474"/>
      <c r="L76" s="475"/>
      <c r="M76" s="474"/>
      <c r="N76" s="475"/>
      <c r="O76" s="246">
        <f t="shared" si="5"/>
        <v>0</v>
      </c>
      <c r="P76" s="246">
        <f t="shared" si="0"/>
        <v>0</v>
      </c>
      <c r="Q76" s="246">
        <f t="shared" si="1"/>
        <v>0</v>
      </c>
      <c r="R76" s="246">
        <f t="shared" si="2"/>
        <v>0</v>
      </c>
      <c r="S76" s="246" t="str">
        <f t="shared" si="3"/>
        <v/>
      </c>
      <c r="T76" s="245"/>
      <c r="U76" s="278">
        <f t="shared" si="4"/>
        <v>0</v>
      </c>
    </row>
    <row r="77" spans="1:21" ht="27" customHeight="1">
      <c r="A77" s="252"/>
      <c r="B77" s="241"/>
      <c r="C77" s="472"/>
      <c r="D77" s="473"/>
      <c r="E77" s="474"/>
      <c r="F77" s="475"/>
      <c r="G77" s="474"/>
      <c r="H77" s="475"/>
      <c r="I77" s="474"/>
      <c r="J77" s="475"/>
      <c r="K77" s="474"/>
      <c r="L77" s="475"/>
      <c r="M77" s="474"/>
      <c r="N77" s="475"/>
      <c r="O77" s="246">
        <f t="shared" si="5"/>
        <v>0</v>
      </c>
      <c r="P77" s="244">
        <f t="shared" si="0"/>
        <v>0</v>
      </c>
      <c r="Q77" s="244">
        <f t="shared" si="1"/>
        <v>0</v>
      </c>
      <c r="R77" s="244">
        <f t="shared" si="2"/>
        <v>0</v>
      </c>
      <c r="S77" s="244" t="str">
        <f t="shared" si="3"/>
        <v/>
      </c>
      <c r="T77" s="245"/>
      <c r="U77" s="278">
        <f t="shared" si="4"/>
        <v>0</v>
      </c>
    </row>
    <row r="78" spans="1:21" ht="27" customHeight="1">
      <c r="A78" s="252"/>
      <c r="B78" s="241"/>
      <c r="C78" s="472"/>
      <c r="D78" s="473"/>
      <c r="E78" s="474"/>
      <c r="F78" s="475"/>
      <c r="G78" s="474"/>
      <c r="H78" s="475"/>
      <c r="I78" s="474"/>
      <c r="J78" s="475"/>
      <c r="K78" s="474"/>
      <c r="L78" s="475"/>
      <c r="M78" s="474"/>
      <c r="N78" s="475"/>
      <c r="O78" s="246">
        <f t="shared" si="5"/>
        <v>0</v>
      </c>
      <c r="P78" s="246">
        <f t="shared" si="0"/>
        <v>0</v>
      </c>
      <c r="Q78" s="246">
        <f t="shared" si="1"/>
        <v>0</v>
      </c>
      <c r="R78" s="246">
        <f t="shared" si="2"/>
        <v>0</v>
      </c>
      <c r="S78" s="246" t="str">
        <f t="shared" si="3"/>
        <v/>
      </c>
      <c r="T78" s="245"/>
      <c r="U78" s="278">
        <f t="shared" si="4"/>
        <v>0</v>
      </c>
    </row>
    <row r="79" spans="1:21" ht="27" customHeight="1">
      <c r="A79" s="252"/>
      <c r="B79" s="241"/>
      <c r="C79" s="472"/>
      <c r="D79" s="473"/>
      <c r="E79" s="474"/>
      <c r="F79" s="475"/>
      <c r="G79" s="474"/>
      <c r="H79" s="475"/>
      <c r="I79" s="474"/>
      <c r="J79" s="475"/>
      <c r="K79" s="474"/>
      <c r="L79" s="475"/>
      <c r="M79" s="474"/>
      <c r="N79" s="475"/>
      <c r="O79" s="246">
        <f t="shared" si="5"/>
        <v>0</v>
      </c>
      <c r="P79" s="246">
        <f t="shared" si="0"/>
        <v>0</v>
      </c>
      <c r="Q79" s="246">
        <f t="shared" si="1"/>
        <v>0</v>
      </c>
      <c r="R79" s="246">
        <f t="shared" si="2"/>
        <v>0</v>
      </c>
      <c r="S79" s="246" t="str">
        <f t="shared" si="3"/>
        <v/>
      </c>
      <c r="T79" s="245"/>
      <c r="U79" s="278">
        <f t="shared" si="4"/>
        <v>0</v>
      </c>
    </row>
    <row r="80" spans="1:21" ht="27" customHeight="1">
      <c r="A80" s="252"/>
      <c r="B80" s="241"/>
      <c r="C80" s="472"/>
      <c r="D80" s="473"/>
      <c r="E80" s="474"/>
      <c r="F80" s="475"/>
      <c r="G80" s="474"/>
      <c r="H80" s="475"/>
      <c r="I80" s="474"/>
      <c r="J80" s="475"/>
      <c r="K80" s="474"/>
      <c r="L80" s="475"/>
      <c r="M80" s="474"/>
      <c r="N80" s="475"/>
      <c r="O80" s="246">
        <f t="shared" si="5"/>
        <v>0</v>
      </c>
      <c r="P80" s="246">
        <f t="shared" si="0"/>
        <v>0</v>
      </c>
      <c r="Q80" s="246">
        <f t="shared" si="1"/>
        <v>0</v>
      </c>
      <c r="R80" s="246">
        <f t="shared" si="2"/>
        <v>0</v>
      </c>
      <c r="S80" s="246" t="str">
        <f t="shared" si="3"/>
        <v/>
      </c>
      <c r="T80" s="245"/>
      <c r="U80" s="278">
        <f t="shared" si="4"/>
        <v>0</v>
      </c>
    </row>
    <row r="81" spans="1:21" ht="27" customHeight="1">
      <c r="A81" s="252"/>
      <c r="B81" s="241"/>
      <c r="C81" s="472"/>
      <c r="D81" s="473"/>
      <c r="E81" s="474"/>
      <c r="F81" s="475"/>
      <c r="G81" s="474"/>
      <c r="H81" s="475"/>
      <c r="I81" s="474"/>
      <c r="J81" s="475"/>
      <c r="K81" s="474"/>
      <c r="L81" s="475"/>
      <c r="M81" s="474"/>
      <c r="N81" s="475"/>
      <c r="O81" s="246">
        <f t="shared" si="5"/>
        <v>0</v>
      </c>
      <c r="P81" s="246">
        <f t="shared" si="0"/>
        <v>0</v>
      </c>
      <c r="Q81" s="246">
        <f t="shared" si="1"/>
        <v>0</v>
      </c>
      <c r="R81" s="246">
        <f t="shared" si="2"/>
        <v>0</v>
      </c>
      <c r="S81" s="246" t="str">
        <f t="shared" si="3"/>
        <v/>
      </c>
      <c r="T81" s="245"/>
      <c r="U81" s="278">
        <f t="shared" si="4"/>
        <v>0</v>
      </c>
    </row>
    <row r="82" spans="1:21" ht="27" customHeight="1">
      <c r="A82" s="253"/>
      <c r="B82" s="248"/>
      <c r="C82" s="482"/>
      <c r="D82" s="483"/>
      <c r="E82" s="480"/>
      <c r="F82" s="481"/>
      <c r="G82" s="480"/>
      <c r="H82" s="481"/>
      <c r="I82" s="480"/>
      <c r="J82" s="481"/>
      <c r="K82" s="480"/>
      <c r="L82" s="481"/>
      <c r="M82" s="480"/>
      <c r="N82" s="481"/>
      <c r="O82" s="250">
        <f t="shared" si="5"/>
        <v>0</v>
      </c>
      <c r="P82" s="250">
        <f t="shared" si="0"/>
        <v>0</v>
      </c>
      <c r="Q82" s="250">
        <f t="shared" si="1"/>
        <v>0</v>
      </c>
      <c r="R82" s="250">
        <f t="shared" si="2"/>
        <v>0</v>
      </c>
      <c r="S82" s="250" t="str">
        <f t="shared" si="3"/>
        <v/>
      </c>
      <c r="T82" s="251"/>
      <c r="U82" s="278">
        <f t="shared" si="4"/>
        <v>0</v>
      </c>
    </row>
  </sheetData>
  <sheetProtection sheet="1" objects="1" scenarios="1" formatCells="0"/>
  <autoFilter ref="A17:T37"/>
  <mergeCells count="408">
    <mergeCell ref="K82:L82"/>
    <mergeCell ref="M82:N82"/>
    <mergeCell ref="K81:L81"/>
    <mergeCell ref="M81:N81"/>
    <mergeCell ref="C79:D79"/>
    <mergeCell ref="E79:F79"/>
    <mergeCell ref="G79:H79"/>
    <mergeCell ref="I79:J79"/>
    <mergeCell ref="G82:H82"/>
    <mergeCell ref="I82:J82"/>
    <mergeCell ref="C81:D81"/>
    <mergeCell ref="E81:F81"/>
    <mergeCell ref="G81:H81"/>
    <mergeCell ref="I81:J81"/>
    <mergeCell ref="K79:L79"/>
    <mergeCell ref="M79:N79"/>
    <mergeCell ref="K80:L80"/>
    <mergeCell ref="M80:N80"/>
    <mergeCell ref="G80:H80"/>
    <mergeCell ref="I80:J80"/>
    <mergeCell ref="G77:H77"/>
    <mergeCell ref="I77:J77"/>
    <mergeCell ref="K77:L77"/>
    <mergeCell ref="M77:N77"/>
    <mergeCell ref="C82:D82"/>
    <mergeCell ref="E82:F82"/>
    <mergeCell ref="C77:D77"/>
    <mergeCell ref="E77:F77"/>
    <mergeCell ref="C80:D80"/>
    <mergeCell ref="E80:F80"/>
    <mergeCell ref="K78:L78"/>
    <mergeCell ref="M78:N78"/>
    <mergeCell ref="C78:D78"/>
    <mergeCell ref="E78:F78"/>
    <mergeCell ref="G78:H78"/>
    <mergeCell ref="I78:J78"/>
    <mergeCell ref="K76:L76"/>
    <mergeCell ref="M76:N76"/>
    <mergeCell ref="K75:L75"/>
    <mergeCell ref="M75:N75"/>
    <mergeCell ref="C73:D73"/>
    <mergeCell ref="E73:F73"/>
    <mergeCell ref="G73:H73"/>
    <mergeCell ref="I73:J73"/>
    <mergeCell ref="G76:H76"/>
    <mergeCell ref="I76:J76"/>
    <mergeCell ref="C75:D75"/>
    <mergeCell ref="E75:F75"/>
    <mergeCell ref="G75:H75"/>
    <mergeCell ref="I75:J75"/>
    <mergeCell ref="K73:L73"/>
    <mergeCell ref="M73:N73"/>
    <mergeCell ref="K74:L74"/>
    <mergeCell ref="M74:N74"/>
    <mergeCell ref="G74:H74"/>
    <mergeCell ref="I74:J74"/>
    <mergeCell ref="G71:H71"/>
    <mergeCell ref="I71:J71"/>
    <mergeCell ref="K71:L71"/>
    <mergeCell ref="M71:N71"/>
    <mergeCell ref="C76:D76"/>
    <mergeCell ref="E76:F76"/>
    <mergeCell ref="C71:D71"/>
    <mergeCell ref="E71:F71"/>
    <mergeCell ref="C74:D74"/>
    <mergeCell ref="E74:F74"/>
    <mergeCell ref="K72:L72"/>
    <mergeCell ref="M72:N72"/>
    <mergeCell ref="C72:D72"/>
    <mergeCell ref="E72:F72"/>
    <mergeCell ref="G72:H72"/>
    <mergeCell ref="I72:J72"/>
    <mergeCell ref="K70:L70"/>
    <mergeCell ref="M70:N70"/>
    <mergeCell ref="K69:L69"/>
    <mergeCell ref="M69:N69"/>
    <mergeCell ref="C67:D67"/>
    <mergeCell ref="E67:F67"/>
    <mergeCell ref="G67:H67"/>
    <mergeCell ref="I67:J67"/>
    <mergeCell ref="G70:H70"/>
    <mergeCell ref="I70:J70"/>
    <mergeCell ref="C69:D69"/>
    <mergeCell ref="E69:F69"/>
    <mergeCell ref="G69:H69"/>
    <mergeCell ref="I69:J69"/>
    <mergeCell ref="K67:L67"/>
    <mergeCell ref="M67:N67"/>
    <mergeCell ref="K68:L68"/>
    <mergeCell ref="M68:N68"/>
    <mergeCell ref="G68:H68"/>
    <mergeCell ref="I68:J68"/>
    <mergeCell ref="G65:H65"/>
    <mergeCell ref="I65:J65"/>
    <mergeCell ref="K65:L65"/>
    <mergeCell ref="M65:N65"/>
    <mergeCell ref="C70:D70"/>
    <mergeCell ref="E70:F70"/>
    <mergeCell ref="C65:D65"/>
    <mergeCell ref="E65:F65"/>
    <mergeCell ref="C68:D68"/>
    <mergeCell ref="E68:F68"/>
    <mergeCell ref="K66:L66"/>
    <mergeCell ref="M66:N66"/>
    <mergeCell ref="C66:D66"/>
    <mergeCell ref="E66:F66"/>
    <mergeCell ref="G66:H66"/>
    <mergeCell ref="I66:J66"/>
    <mergeCell ref="K64:L64"/>
    <mergeCell ref="M64:N64"/>
    <mergeCell ref="K63:L63"/>
    <mergeCell ref="M63:N63"/>
    <mergeCell ref="C61:D61"/>
    <mergeCell ref="E61:F61"/>
    <mergeCell ref="G61:H61"/>
    <mergeCell ref="I61:J61"/>
    <mergeCell ref="G64:H64"/>
    <mergeCell ref="I64:J64"/>
    <mergeCell ref="C63:D63"/>
    <mergeCell ref="E63:F63"/>
    <mergeCell ref="G63:H63"/>
    <mergeCell ref="I63:J63"/>
    <mergeCell ref="K61:L61"/>
    <mergeCell ref="M61:N61"/>
    <mergeCell ref="K62:L62"/>
    <mergeCell ref="M62:N62"/>
    <mergeCell ref="G62:H62"/>
    <mergeCell ref="I62:J62"/>
    <mergeCell ref="G59:H59"/>
    <mergeCell ref="I59:J59"/>
    <mergeCell ref="K59:L59"/>
    <mergeCell ref="M59:N59"/>
    <mergeCell ref="C64:D64"/>
    <mergeCell ref="E64:F64"/>
    <mergeCell ref="C59:D59"/>
    <mergeCell ref="E59:F59"/>
    <mergeCell ref="C62:D62"/>
    <mergeCell ref="E62:F62"/>
    <mergeCell ref="K60:L60"/>
    <mergeCell ref="M60:N60"/>
    <mergeCell ref="C60:D60"/>
    <mergeCell ref="E60:F60"/>
    <mergeCell ref="G60:H60"/>
    <mergeCell ref="I60:J60"/>
    <mergeCell ref="K58:L58"/>
    <mergeCell ref="M58:N58"/>
    <mergeCell ref="K57:L57"/>
    <mergeCell ref="M57:N57"/>
    <mergeCell ref="C55:D55"/>
    <mergeCell ref="E55:F55"/>
    <mergeCell ref="G55:H55"/>
    <mergeCell ref="I55:J55"/>
    <mergeCell ref="G58:H58"/>
    <mergeCell ref="I58:J58"/>
    <mergeCell ref="C57:D57"/>
    <mergeCell ref="E57:F57"/>
    <mergeCell ref="G57:H57"/>
    <mergeCell ref="I57:J57"/>
    <mergeCell ref="K55:L55"/>
    <mergeCell ref="M55:N55"/>
    <mergeCell ref="K56:L56"/>
    <mergeCell ref="M56:N56"/>
    <mergeCell ref="G56:H56"/>
    <mergeCell ref="I56:J56"/>
    <mergeCell ref="G53:H53"/>
    <mergeCell ref="I53:J53"/>
    <mergeCell ref="K53:L53"/>
    <mergeCell ref="M53:N53"/>
    <mergeCell ref="C58:D58"/>
    <mergeCell ref="E58:F58"/>
    <mergeCell ref="C53:D53"/>
    <mergeCell ref="E53:F53"/>
    <mergeCell ref="C56:D56"/>
    <mergeCell ref="E56:F56"/>
    <mergeCell ref="K54:L54"/>
    <mergeCell ref="M54:N54"/>
    <mergeCell ref="C54:D54"/>
    <mergeCell ref="E54:F54"/>
    <mergeCell ref="G54:H54"/>
    <mergeCell ref="I54:J54"/>
    <mergeCell ref="K52:L52"/>
    <mergeCell ref="M52:N52"/>
    <mergeCell ref="K51:L51"/>
    <mergeCell ref="M51:N51"/>
    <mergeCell ref="C49:D49"/>
    <mergeCell ref="E49:F49"/>
    <mergeCell ref="G49:H49"/>
    <mergeCell ref="I49:J49"/>
    <mergeCell ref="G52:H52"/>
    <mergeCell ref="I52:J52"/>
    <mergeCell ref="C51:D51"/>
    <mergeCell ref="E51:F51"/>
    <mergeCell ref="G51:H51"/>
    <mergeCell ref="I51:J51"/>
    <mergeCell ref="K49:L49"/>
    <mergeCell ref="M49:N49"/>
    <mergeCell ref="K50:L50"/>
    <mergeCell ref="M50:N50"/>
    <mergeCell ref="G50:H50"/>
    <mergeCell ref="I50:J50"/>
    <mergeCell ref="G47:H47"/>
    <mergeCell ref="I47:J47"/>
    <mergeCell ref="K47:L47"/>
    <mergeCell ref="M47:N47"/>
    <mergeCell ref="C52:D52"/>
    <mergeCell ref="E52:F52"/>
    <mergeCell ref="C47:D47"/>
    <mergeCell ref="E47:F47"/>
    <mergeCell ref="C50:D50"/>
    <mergeCell ref="E50:F50"/>
    <mergeCell ref="K48:L48"/>
    <mergeCell ref="M48:N48"/>
    <mergeCell ref="C48:D48"/>
    <mergeCell ref="E48:F48"/>
    <mergeCell ref="G48:H48"/>
    <mergeCell ref="I48:J48"/>
    <mergeCell ref="K46:L46"/>
    <mergeCell ref="M46:N46"/>
    <mergeCell ref="K45:L45"/>
    <mergeCell ref="M45:N45"/>
    <mergeCell ref="C43:D43"/>
    <mergeCell ref="E43:F43"/>
    <mergeCell ref="G43:H43"/>
    <mergeCell ref="I43:J43"/>
    <mergeCell ref="G46:H46"/>
    <mergeCell ref="I46:J46"/>
    <mergeCell ref="C45:D45"/>
    <mergeCell ref="E45:F45"/>
    <mergeCell ref="G45:H45"/>
    <mergeCell ref="I45:J45"/>
    <mergeCell ref="K43:L43"/>
    <mergeCell ref="M43:N43"/>
    <mergeCell ref="K44:L44"/>
    <mergeCell ref="M44:N44"/>
    <mergeCell ref="G44:H44"/>
    <mergeCell ref="I44:J44"/>
    <mergeCell ref="G41:H41"/>
    <mergeCell ref="I41:J41"/>
    <mergeCell ref="K41:L41"/>
    <mergeCell ref="M41:N41"/>
    <mergeCell ref="C46:D46"/>
    <mergeCell ref="E46:F46"/>
    <mergeCell ref="C41:D41"/>
    <mergeCell ref="E41:F41"/>
    <mergeCell ref="C44:D44"/>
    <mergeCell ref="E44:F44"/>
    <mergeCell ref="K42:L42"/>
    <mergeCell ref="M42:N42"/>
    <mergeCell ref="C42:D42"/>
    <mergeCell ref="E42:F42"/>
    <mergeCell ref="G42:H42"/>
    <mergeCell ref="I42:J42"/>
    <mergeCell ref="K40:L40"/>
    <mergeCell ref="M40:N40"/>
    <mergeCell ref="K39:L39"/>
    <mergeCell ref="M39:N39"/>
    <mergeCell ref="C37:D37"/>
    <mergeCell ref="E37:F37"/>
    <mergeCell ref="G37:H37"/>
    <mergeCell ref="I37:J37"/>
    <mergeCell ref="G40:H40"/>
    <mergeCell ref="I40:J40"/>
    <mergeCell ref="C39:D39"/>
    <mergeCell ref="E39:F39"/>
    <mergeCell ref="G39:H39"/>
    <mergeCell ref="I39:J39"/>
    <mergeCell ref="K37:L37"/>
    <mergeCell ref="M37:N37"/>
    <mergeCell ref="K38:L38"/>
    <mergeCell ref="M38:N38"/>
    <mergeCell ref="G38:H38"/>
    <mergeCell ref="I38:J38"/>
    <mergeCell ref="G35:H35"/>
    <mergeCell ref="I35:J35"/>
    <mergeCell ref="K35:L35"/>
    <mergeCell ref="M35:N35"/>
    <mergeCell ref="C40:D40"/>
    <mergeCell ref="E40:F40"/>
    <mergeCell ref="C35:D35"/>
    <mergeCell ref="E35:F35"/>
    <mergeCell ref="C38:D38"/>
    <mergeCell ref="E38:F38"/>
    <mergeCell ref="K36:L36"/>
    <mergeCell ref="M36:N36"/>
    <mergeCell ref="C36:D36"/>
    <mergeCell ref="E36:F36"/>
    <mergeCell ref="G36:H36"/>
    <mergeCell ref="I36:J36"/>
    <mergeCell ref="K34:L34"/>
    <mergeCell ref="M34:N34"/>
    <mergeCell ref="K33:L33"/>
    <mergeCell ref="M33:N33"/>
    <mergeCell ref="C31:D31"/>
    <mergeCell ref="E31:F31"/>
    <mergeCell ref="G31:H31"/>
    <mergeCell ref="I31:J31"/>
    <mergeCell ref="G34:H34"/>
    <mergeCell ref="I34:J34"/>
    <mergeCell ref="C33:D33"/>
    <mergeCell ref="E33:F33"/>
    <mergeCell ref="G33:H33"/>
    <mergeCell ref="I33:J33"/>
    <mergeCell ref="K31:L31"/>
    <mergeCell ref="M31:N31"/>
    <mergeCell ref="K32:L32"/>
    <mergeCell ref="M32:N32"/>
    <mergeCell ref="G32:H32"/>
    <mergeCell ref="I32:J32"/>
    <mergeCell ref="G29:H29"/>
    <mergeCell ref="I29:J29"/>
    <mergeCell ref="K29:L29"/>
    <mergeCell ref="M29:N29"/>
    <mergeCell ref="C34:D34"/>
    <mergeCell ref="E34:F34"/>
    <mergeCell ref="C29:D29"/>
    <mergeCell ref="E29:F29"/>
    <mergeCell ref="C32:D32"/>
    <mergeCell ref="E32:F32"/>
    <mergeCell ref="K30:L30"/>
    <mergeCell ref="M30:N30"/>
    <mergeCell ref="C30:D30"/>
    <mergeCell ref="E30:F30"/>
    <mergeCell ref="G30:H30"/>
    <mergeCell ref="I30:J30"/>
    <mergeCell ref="G25:H25"/>
    <mergeCell ref="I25:J25"/>
    <mergeCell ref="G28:H28"/>
    <mergeCell ref="I28:J28"/>
    <mergeCell ref="K26:L26"/>
    <mergeCell ref="M26:N26"/>
    <mergeCell ref="G26:H26"/>
    <mergeCell ref="I26:J26"/>
    <mergeCell ref="K25:L25"/>
    <mergeCell ref="M25:N25"/>
    <mergeCell ref="K28:L28"/>
    <mergeCell ref="M28:N28"/>
    <mergeCell ref="K27:L27"/>
    <mergeCell ref="M27:N27"/>
    <mergeCell ref="C22:D22"/>
    <mergeCell ref="E22:F22"/>
    <mergeCell ref="C23:D23"/>
    <mergeCell ref="E23:F23"/>
    <mergeCell ref="C26:D26"/>
    <mergeCell ref="E26:F26"/>
    <mergeCell ref="C25:D25"/>
    <mergeCell ref="E25:F25"/>
    <mergeCell ref="G23:H23"/>
    <mergeCell ref="I23:J23"/>
    <mergeCell ref="K23:L23"/>
    <mergeCell ref="M23:N23"/>
    <mergeCell ref="C28:D28"/>
    <mergeCell ref="E28:F28"/>
    <mergeCell ref="C27:D27"/>
    <mergeCell ref="E27:F27"/>
    <mergeCell ref="G27:H27"/>
    <mergeCell ref="I27:J27"/>
    <mergeCell ref="K24:L24"/>
    <mergeCell ref="M24:N24"/>
    <mergeCell ref="C24:D24"/>
    <mergeCell ref="E24:F24"/>
    <mergeCell ref="G24:H24"/>
    <mergeCell ref="I24:J24"/>
    <mergeCell ref="G22:H22"/>
    <mergeCell ref="I22:J22"/>
    <mergeCell ref="K20:L20"/>
    <mergeCell ref="M20:N20"/>
    <mergeCell ref="K19:L19"/>
    <mergeCell ref="M19:N19"/>
    <mergeCell ref="K22:L22"/>
    <mergeCell ref="M22:N22"/>
    <mergeCell ref="G20:H20"/>
    <mergeCell ref="I20:J20"/>
    <mergeCell ref="C21:D21"/>
    <mergeCell ref="E21:F21"/>
    <mergeCell ref="G21:H21"/>
    <mergeCell ref="I21:J21"/>
    <mergeCell ref="C19:D19"/>
    <mergeCell ref="E19:F19"/>
    <mergeCell ref="G19:H19"/>
    <mergeCell ref="I19:J19"/>
    <mergeCell ref="C20:D20"/>
    <mergeCell ref="E20:F20"/>
    <mergeCell ref="K21:L21"/>
    <mergeCell ref="M21:N21"/>
    <mergeCell ref="C1:T3"/>
    <mergeCell ref="C4:T6"/>
    <mergeCell ref="C7:D7"/>
    <mergeCell ref="F7:T7"/>
    <mergeCell ref="C8:D8"/>
    <mergeCell ref="F8:T8"/>
    <mergeCell ref="E17:F17"/>
    <mergeCell ref="C18:D18"/>
    <mergeCell ref="E18:F18"/>
    <mergeCell ref="G18:H18"/>
    <mergeCell ref="I18:J18"/>
    <mergeCell ref="M17:N17"/>
    <mergeCell ref="G17:H17"/>
    <mergeCell ref="I17:J17"/>
    <mergeCell ref="K17:L17"/>
    <mergeCell ref="K18:L18"/>
    <mergeCell ref="M18:N18"/>
    <mergeCell ref="E16:J16"/>
    <mergeCell ref="K16:L16"/>
    <mergeCell ref="M16:N16"/>
    <mergeCell ref="C10:T10"/>
    <mergeCell ref="C12:T12"/>
    <mergeCell ref="B14:T14"/>
    <mergeCell ref="B15:T15"/>
  </mergeCells>
  <phoneticPr fontId="10" type="noConversion"/>
  <dataValidations count="6">
    <dataValidation type="textLength" operator="lessThan" allowBlank="1" showInputMessage="1" showErrorMessage="1" errorTitle="Information" error="Pour saisir un numéro de brevet, _x000a_il est obligatoire que ce dernier soit reçu." promptTitle="Information" prompt="Pour saisir un numéro de brevet, _x000a_il est obligatoire que ce dernier soit reçu." sqref="T18:T82">
      <formula1>U18</formula1>
    </dataValidation>
    <dataValidation type="list" allowBlank="1" showInputMessage="1" showErrorMessage="1" sqref="B8">
      <formula1>"0101,0102,02,03,04,05,06,07,08,09,10,11,12,13,14,15,16,17,18,19,20,21,22,23,24,27,33"</formula1>
    </dataValidation>
    <dataValidation type="custom" allowBlank="1" showInputMessage="1" showErrorMessage="1" errorTitle="ERREUR FORMAT DU NUMERO DU CLUB" error="Le format du numéro du club n'est pas valide, merci de réessaye" sqref="B7">
      <formula1>IF(LEN(B7)&gt;11,FALSE(),IF(LEN(B7)&lt;8,FALSE,ISNUMBER(1*MID(B7,1,7))))</formula1>
    </dataValidation>
    <dataValidation type="whole" allowBlank="1" showInputMessage="1" showErrorMessage="1" errorTitle="ERREUR FORMAT LICENCE" error="Le format de la licence n'est valide, veuillez réessayer" sqref="A18:A82">
      <formula1>0</formula1>
      <formula2>999999</formula2>
    </dataValidation>
    <dataValidation type="whole" allowBlank="1" showInputMessage="1" showErrorMessage="1" errorTitle="ERREUR FORMAT NOTE" error="Le format de la note n'est pas valide, veuillez réessayer" sqref="E18:N82">
      <formula1>0</formula1>
      <formula2>20</formula2>
    </dataValidation>
    <dataValidation type="list" allowBlank="1" errorTitle="ERREUR FORMAT NOTE" error="Le format de la note n'est pas valide, veuillez réessayer" sqref="C18:D82">
      <formula1>$V$7:$V$9</formula1>
    </dataValidation>
  </dataValidations>
  <printOptions horizontalCentered="1"/>
  <pageMargins left="0.23622047244094491" right="0.23622047244094491" top="0.35433070866141736" bottom="1.1811023622047245" header="0.31496062992125984" footer="0.15748031496062992"/>
  <pageSetup paperSize="9" fitToHeight="0" orientation="portrait" horizontalDpi="4294967293" r:id="rId1"/>
  <headerFooter>
    <oddFooter>&amp;L24 quai de Rive-Neuve
13284 Marseille cedex 07
Tél.: 0 820 000 457
Fax : 04 91 54 77 43&amp;CSIGNATURE DU PRESIDENT :
&amp;G</oddFooter>
  </headerFooter>
  <rowBreaks count="4" manualBreakCount="4">
    <brk id="27" max="19" man="1"/>
    <brk id="37" max="19" man="1"/>
    <brk id="52" max="19" man="1"/>
    <brk id="67" max="19" man="1"/>
  </rowBreaks>
  <ignoredErrors>
    <ignoredError sqref="A18:T37 B14 F8" unlockedFormula="1"/>
    <ignoredError sqref="B8:D8 B7 G7:T7 D7:E7" numberStoredAsText="1"/>
    <ignoredError sqref="F7" numberStoredAsText="1" unlockedFormula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/>
  <dimension ref="A1:AV24"/>
  <sheetViews>
    <sheetView workbookViewId="0">
      <selection activeCell="J9" sqref="J9"/>
    </sheetView>
  </sheetViews>
  <sheetFormatPr baseColWidth="10" defaultRowHeight="12.75"/>
  <cols>
    <col min="1" max="1" width="31.42578125" style="3" customWidth="1"/>
    <col min="2" max="2" width="14.28515625" style="3" customWidth="1"/>
    <col min="3" max="5" width="11.42578125" style="3"/>
    <col min="6" max="6" width="12.42578125" style="3" bestFit="1" customWidth="1"/>
    <col min="7" max="8" width="11.42578125" style="3"/>
    <col min="9" max="10" width="9.42578125" style="3" customWidth="1"/>
    <col min="11" max="16384" width="11.42578125" style="3"/>
  </cols>
  <sheetData>
    <row r="1" spans="1:48">
      <c r="A1" s="146" t="s">
        <v>89</v>
      </c>
      <c r="B1" s="146" t="s">
        <v>88</v>
      </c>
      <c r="D1" s="146" t="s">
        <v>105</v>
      </c>
      <c r="F1" s="146" t="s">
        <v>106</v>
      </c>
    </row>
    <row r="2" spans="1:48">
      <c r="B2" s="146" t="s">
        <v>91</v>
      </c>
      <c r="C2" s="146" t="s">
        <v>92</v>
      </c>
      <c r="F2" s="3" t="s">
        <v>107</v>
      </c>
      <c r="G2" s="3" t="s">
        <v>108</v>
      </c>
    </row>
    <row r="3" spans="1:48" ht="13.5" thickBot="1">
      <c r="A3" s="3" t="s">
        <v>109</v>
      </c>
      <c r="B3" s="3" t="s">
        <v>87</v>
      </c>
      <c r="C3" s="3" t="s">
        <v>93</v>
      </c>
      <c r="D3" s="3" t="s">
        <v>95</v>
      </c>
      <c r="E3" s="3" t="s">
        <v>96</v>
      </c>
      <c r="F3" s="22" t="s">
        <v>103</v>
      </c>
      <c r="G3" s="22" t="s">
        <v>103</v>
      </c>
      <c r="I3" s="3" t="s">
        <v>129</v>
      </c>
      <c r="AC3" s="3" t="s">
        <v>130</v>
      </c>
    </row>
    <row r="4" spans="1:48">
      <c r="A4" s="3" t="s">
        <v>110</v>
      </c>
      <c r="B4" s="3" t="s">
        <v>86</v>
      </c>
      <c r="D4" s="3" t="s">
        <v>94</v>
      </c>
      <c r="F4" s="3">
        <v>230</v>
      </c>
      <c r="G4" s="3">
        <v>255</v>
      </c>
      <c r="I4" s="351" t="str">
        <f ca="1">IF('Bordereaux Délivrance 1'!$G14="","",'Bordereaux Délivrance 1'!$C14)</f>
        <v/>
      </c>
      <c r="J4" s="352"/>
      <c r="K4" s="351" t="str">
        <f ca="1">IF('Bordereaux Délivrance 1'!$G15="","",'Bordereaux Délivrance 1'!$C15)</f>
        <v/>
      </c>
      <c r="L4" s="352"/>
      <c r="M4" s="351" t="str">
        <f ca="1">IF('Bordereaux Délivrance 1'!$G16="","",'Bordereaux Délivrance 1'!$C16)</f>
        <v/>
      </c>
      <c r="N4" s="352"/>
      <c r="O4" s="351" t="str">
        <f ca="1">IF('Bordereaux Délivrance 1'!$G17="","",'Bordereaux Délivrance 1'!$C17)</f>
        <v/>
      </c>
      <c r="P4" s="352"/>
      <c r="Q4" s="351" t="str">
        <f ca="1">IF('Bordereaux Délivrance 1'!$G18="","",'Bordereaux Délivrance 1'!$C18)</f>
        <v/>
      </c>
      <c r="R4" s="352"/>
      <c r="S4" s="351" t="str">
        <f ca="1">IF('Bordereaux Délivrance 1'!$G19="","",'Bordereaux Délivrance 1'!$C19)</f>
        <v/>
      </c>
      <c r="T4" s="352"/>
      <c r="U4" s="351" t="str">
        <f ca="1">IF('Bordereaux Délivrance 1'!$G20="","",'Bordereaux Délivrance 1'!$C20)</f>
        <v/>
      </c>
      <c r="V4" s="352"/>
      <c r="W4" s="351" t="str">
        <f ca="1">IF('Bordereaux Délivrance 1'!$G21="","",'Bordereaux Délivrance 1'!$C21)</f>
        <v/>
      </c>
      <c r="X4" s="352"/>
      <c r="Y4" s="351" t="str">
        <f ca="1">IF('Bordereaux Délivrance 1'!$G22="","",'Bordereaux Délivrance 1'!$C22)</f>
        <v/>
      </c>
      <c r="Z4" s="352"/>
      <c r="AA4" s="351" t="str">
        <f ca="1">IF('Bordereaux Délivrance 1'!$G23="","",'Bordereaux Délivrance 1'!$C23)</f>
        <v/>
      </c>
      <c r="AB4" s="352"/>
      <c r="AC4" s="351" t="str">
        <f ca="1">IF('Bordereaux Délivrance 1'!$G24="","",'Bordereaux Délivrance 1'!$C24)</f>
        <v/>
      </c>
      <c r="AD4" s="352"/>
      <c r="AE4" s="351" t="str">
        <f ca="1">IF('Bordereaux Délivrance 1'!$G25="","",'Bordereaux Délivrance 1'!$C25)</f>
        <v/>
      </c>
      <c r="AF4" s="352"/>
      <c r="AG4" s="351" t="str">
        <f ca="1">IF('Bordereaux Délivrance 1'!$G26="","",'Bordereaux Délivrance 1'!$C26)</f>
        <v/>
      </c>
      <c r="AH4" s="352"/>
      <c r="AI4" s="351" t="str">
        <f ca="1">IF('Bordereaux Délivrance 1'!$G27="","",'Bordereaux Délivrance 1'!$C27)</f>
        <v/>
      </c>
      <c r="AJ4" s="352"/>
      <c r="AK4" s="351" t="str">
        <f ca="1">IF('Bordereaux Délivrance 1'!$G28="","",'Bordereaux Délivrance 1'!$C28)</f>
        <v/>
      </c>
      <c r="AL4" s="352"/>
      <c r="AM4" s="351" t="str">
        <f ca="1">IF('Bordereaux Délivrance 1'!$G29="","",'Bordereaux Délivrance 1'!$C29)</f>
        <v/>
      </c>
      <c r="AN4" s="352"/>
      <c r="AO4" s="351" t="str">
        <f ca="1">IF('Bordereaux Délivrance 1'!$G30="","",'Bordereaux Délivrance 1'!$C30)</f>
        <v/>
      </c>
      <c r="AP4" s="352"/>
      <c r="AQ4" s="351" t="str">
        <f ca="1">IF('Bordereaux Délivrance 1'!$G31="","",'Bordereaux Délivrance 1'!$C31)</f>
        <v/>
      </c>
      <c r="AR4" s="352"/>
      <c r="AS4" s="351" t="str">
        <f ca="1">IF('Bordereaux Délivrance 1'!$G32="","",'Bordereaux Délivrance 1'!$C32)</f>
        <v/>
      </c>
      <c r="AT4" s="352"/>
      <c r="AU4" s="351" t="str">
        <f ca="1">IF('Bordereaux Délivrance 1'!$G33="","",'Bordereaux Délivrance 1'!$C33)</f>
        <v/>
      </c>
      <c r="AV4" s="352"/>
    </row>
    <row r="5" spans="1:48">
      <c r="A5" s="3" t="s">
        <v>97</v>
      </c>
      <c r="B5" s="3" t="s">
        <v>98</v>
      </c>
      <c r="D5" s="3" t="s">
        <v>99</v>
      </c>
      <c r="F5" s="3">
        <v>255</v>
      </c>
      <c r="G5" s="3">
        <v>199</v>
      </c>
      <c r="H5" s="22"/>
      <c r="I5" s="484" t="str">
        <f ca="1">IF('Bordereaux Délivrance 1'!$G14="","",'Bordereaux Délivrance 1'!$G14)</f>
        <v/>
      </c>
      <c r="J5" s="484"/>
      <c r="K5" s="484" t="str">
        <f ca="1">IF('Bordereaux Délivrance 1'!$G15="","",'Bordereaux Délivrance 1'!$G15)</f>
        <v/>
      </c>
      <c r="L5" s="484"/>
      <c r="M5" s="484" t="str">
        <f ca="1">IF('Bordereaux Délivrance 1'!$G16="","",'Bordereaux Délivrance 1'!$G16)</f>
        <v/>
      </c>
      <c r="N5" s="484"/>
      <c r="O5" s="484" t="str">
        <f ca="1">IF('Bordereaux Délivrance 1'!$G17="","",'Bordereaux Délivrance 1'!$G17)</f>
        <v/>
      </c>
      <c r="P5" s="484"/>
      <c r="Q5" s="484" t="str">
        <f ca="1">IF('Bordereaux Délivrance 1'!$G18="","",'Bordereaux Délivrance 1'!$G18)</f>
        <v/>
      </c>
      <c r="R5" s="484"/>
      <c r="S5" s="484" t="str">
        <f ca="1">IF('Bordereaux Délivrance 1'!$G19="","",'Bordereaux Délivrance 1'!$G19)</f>
        <v/>
      </c>
      <c r="T5" s="484"/>
      <c r="U5" s="484" t="str">
        <f ca="1">IF('Bordereaux Délivrance 1'!$G20="","",'Bordereaux Délivrance 1'!$G20)</f>
        <v/>
      </c>
      <c r="V5" s="484"/>
      <c r="W5" s="484" t="str">
        <f ca="1">IF('Bordereaux Délivrance 1'!$G21="","",'Bordereaux Délivrance 1'!$G21)</f>
        <v/>
      </c>
      <c r="X5" s="484"/>
      <c r="Y5" s="484" t="str">
        <f ca="1">IF('Bordereaux Délivrance 1'!$G22="","",'Bordereaux Délivrance 1'!$G22)</f>
        <v/>
      </c>
      <c r="Z5" s="484"/>
      <c r="AA5" s="484" t="str">
        <f ca="1">IF('Bordereaux Délivrance 1'!$G23="","",'Bordereaux Délivrance 1'!$G23)</f>
        <v/>
      </c>
      <c r="AB5" s="484"/>
      <c r="AC5" s="484" t="str">
        <f ca="1">IF('Bordereaux Délivrance 1'!$G24="","",'Bordereaux Délivrance 1'!$G24)</f>
        <v/>
      </c>
      <c r="AD5" s="484"/>
      <c r="AE5" s="484" t="str">
        <f ca="1">IF('Bordereaux Délivrance 1'!$G25="","",'Bordereaux Délivrance 1'!$G25)</f>
        <v/>
      </c>
      <c r="AF5" s="484"/>
      <c r="AG5" s="484" t="str">
        <f ca="1">IF('Bordereaux Délivrance 1'!$G26="","",'Bordereaux Délivrance 1'!$G26)</f>
        <v/>
      </c>
      <c r="AH5" s="484"/>
      <c r="AI5" s="484" t="str">
        <f ca="1">IF('Bordereaux Délivrance 1'!$G27="","",'Bordereaux Délivrance 1'!$G27)</f>
        <v/>
      </c>
      <c r="AJ5" s="484"/>
      <c r="AK5" s="484" t="str">
        <f ca="1">IF('Bordereaux Délivrance 1'!$G28="","",'Bordereaux Délivrance 1'!$G28)</f>
        <v/>
      </c>
      <c r="AL5" s="484"/>
      <c r="AM5" s="484" t="str">
        <f ca="1">IF('Bordereaux Délivrance 1'!$G29="","",'Bordereaux Délivrance 1'!$G29)</f>
        <v/>
      </c>
      <c r="AN5" s="484"/>
      <c r="AO5" s="484" t="str">
        <f ca="1">IF('Bordereaux Délivrance 1'!$G30="","",'Bordereaux Délivrance 1'!$G30)</f>
        <v/>
      </c>
      <c r="AP5" s="484"/>
      <c r="AQ5" s="484" t="str">
        <f ca="1">IF('Bordereaux Délivrance 1'!$G31="","",'Bordereaux Délivrance 1'!$G31)</f>
        <v/>
      </c>
      <c r="AR5" s="484"/>
      <c r="AS5" s="484" t="str">
        <f ca="1">IF('Bordereaux Délivrance 1'!$G32="","",'Bordereaux Délivrance 1'!$G32)</f>
        <v/>
      </c>
      <c r="AT5" s="484"/>
      <c r="AU5" s="484" t="str">
        <f ca="1">IF('Bordereaux Délivrance 1'!$G33="","",'Bordereaux Délivrance 1'!$G33)</f>
        <v/>
      </c>
      <c r="AV5" s="484"/>
    </row>
    <row r="6" spans="1:48">
      <c r="A6" s="3" t="s">
        <v>100</v>
      </c>
      <c r="B6" s="3" t="s">
        <v>102</v>
      </c>
      <c r="D6" s="3" t="s">
        <v>101</v>
      </c>
      <c r="F6" s="3">
        <v>255</v>
      </c>
      <c r="G6" s="3">
        <v>206</v>
      </c>
      <c r="H6" s="22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</row>
    <row r="7" spans="1:48">
      <c r="A7" s="3" t="s">
        <v>104</v>
      </c>
      <c r="B7" s="3" t="s">
        <v>114</v>
      </c>
      <c r="D7" s="3" t="s">
        <v>111</v>
      </c>
    </row>
    <row r="8" spans="1:48">
      <c r="A8" s="3" t="s">
        <v>121</v>
      </c>
      <c r="B8" s="3" t="s">
        <v>113</v>
      </c>
      <c r="D8" s="3" t="s">
        <v>112</v>
      </c>
    </row>
    <row r="9" spans="1:48">
      <c r="A9" s="3" t="s">
        <v>122</v>
      </c>
      <c r="B9" s="3" t="s">
        <v>127</v>
      </c>
      <c r="D9" s="3" t="s">
        <v>125</v>
      </c>
    </row>
    <row r="10" spans="1:48">
      <c r="A10" s="3" t="s">
        <v>123</v>
      </c>
      <c r="B10" s="3" t="s">
        <v>124</v>
      </c>
      <c r="D10" s="3" t="s">
        <v>126</v>
      </c>
    </row>
    <row r="22" spans="9:43">
      <c r="W22" s="3" t="s">
        <v>129</v>
      </c>
      <c r="X22" s="3">
        <f ca="1">'Bordereau Notes n°1b'!C22</f>
        <v>0</v>
      </c>
      <c r="Y22" s="3" t="e">
        <f ca="1">'Bordereau Notes n°1b'!D22</f>
        <v>#NAME?</v>
      </c>
      <c r="Z22" s="3">
        <f ca="1">'Bordereau Notes n°1b'!E22</f>
        <v>0</v>
      </c>
      <c r="AA22" s="3" t="e">
        <f ca="1">'Bordereau Notes n°1b'!F22</f>
        <v>#NAME?</v>
      </c>
      <c r="AB22" s="3">
        <f ca="1">'Bordereau Notes n°1b'!G22</f>
        <v>0</v>
      </c>
      <c r="AC22" s="3" t="e">
        <f ca="1">'Bordereau Notes n°1b'!H22</f>
        <v>#NAME?</v>
      </c>
      <c r="AD22" s="3">
        <f ca="1">'Bordereau Notes n°1b'!I22</f>
        <v>0</v>
      </c>
      <c r="AE22" s="3" t="e">
        <f ca="1">'Bordereau Notes n°1b'!J22</f>
        <v>#NAME?</v>
      </c>
      <c r="AF22" s="3">
        <f ca="1">'Bordereau Notes n°1b'!K22</f>
        <v>0</v>
      </c>
      <c r="AG22" s="3" t="e">
        <f ca="1">'Bordereau Notes n°1b'!L22</f>
        <v>#NAME?</v>
      </c>
      <c r="AH22" s="3">
        <f ca="1">'Bordereau Notes n°1b'!M22</f>
        <v>0</v>
      </c>
      <c r="AI22" s="3" t="e">
        <f ca="1">'Bordereau Notes n°1b'!N22</f>
        <v>#NAME?</v>
      </c>
      <c r="AJ22" s="3">
        <f ca="1">'Bordereau Notes n°1b'!O22</f>
        <v>0</v>
      </c>
      <c r="AK22" s="3" t="e">
        <f ca="1">'Bordereau Notes n°1b'!P22</f>
        <v>#NAME?</v>
      </c>
      <c r="AL22" s="3">
        <f ca="1">'Bordereau Notes n°1b'!Q22</f>
        <v>0</v>
      </c>
      <c r="AM22" s="3" t="e">
        <f ca="1">'Bordereau Notes n°1b'!R22</f>
        <v>#NAME?</v>
      </c>
      <c r="AN22" s="3">
        <f ca="1">'Bordereau Notes n°1b'!S22</f>
        <v>0</v>
      </c>
      <c r="AO22" s="3" t="e">
        <f ca="1">'Bordereau Notes n°1b'!T22</f>
        <v>#NAME?</v>
      </c>
      <c r="AP22" s="3">
        <f ca="1">'Bordereau Notes n°1b'!U22</f>
        <v>0</v>
      </c>
      <c r="AQ22" s="3" t="e">
        <f ca="1">'Bordereau Notes n°1b'!V22</f>
        <v>#NAME?</v>
      </c>
    </row>
    <row r="23" spans="9:43">
      <c r="W23" s="3" t="s">
        <v>130</v>
      </c>
      <c r="X23" s="3" t="e">
        <f ca="1">'Bordereau Notes n°1a'!C23</f>
        <v>#NAME?</v>
      </c>
      <c r="Y23" s="3">
        <f ca="1">'Bordereau Notes n°1a'!D23</f>
        <v>0</v>
      </c>
      <c r="Z23" s="3" t="e">
        <f ca="1">'Bordereau Notes n°1a'!E23</f>
        <v>#NAME?</v>
      </c>
      <c r="AA23" s="3">
        <f ca="1">'Bordereau Notes n°1a'!F23</f>
        <v>0</v>
      </c>
      <c r="AB23" s="3" t="e">
        <f ca="1">'Bordereau Notes n°1a'!G23</f>
        <v>#NAME?</v>
      </c>
      <c r="AC23" s="3">
        <f ca="1">'Bordereau Notes n°1a'!H23</f>
        <v>0</v>
      </c>
      <c r="AD23" s="3" t="e">
        <f ca="1">'Bordereau Notes n°1a'!I23</f>
        <v>#NAME?</v>
      </c>
      <c r="AE23" s="3">
        <f ca="1">'Bordereau Notes n°1a'!J23</f>
        <v>0</v>
      </c>
      <c r="AF23" s="3" t="e">
        <f ca="1">'Bordereau Notes n°1a'!K23</f>
        <v>#NAME?</v>
      </c>
      <c r="AG23" s="3">
        <f ca="1">'Bordereau Notes n°1a'!L23</f>
        <v>0</v>
      </c>
      <c r="AH23" s="3" t="e">
        <f ca="1">'Bordereau Notes n°1a'!M23</f>
        <v>#NAME?</v>
      </c>
      <c r="AI23" s="3">
        <f ca="1">'Bordereau Notes n°1a'!N23</f>
        <v>0</v>
      </c>
      <c r="AJ23" s="3" t="e">
        <f ca="1">'Bordereau Notes n°1a'!O23</f>
        <v>#NAME?</v>
      </c>
      <c r="AK23" s="3">
        <f ca="1">'Bordereau Notes n°1a'!P23</f>
        <v>0</v>
      </c>
      <c r="AL23" s="3" t="e">
        <f ca="1">'Bordereau Notes n°1a'!Q23</f>
        <v>#NAME?</v>
      </c>
      <c r="AM23" s="3">
        <f ca="1">'Bordereau Notes n°1a'!R23</f>
        <v>0</v>
      </c>
      <c r="AN23" s="3" t="e">
        <f ca="1">'Bordereau Notes n°1a'!S23</f>
        <v>#NAME?</v>
      </c>
      <c r="AO23" s="3">
        <f ca="1">'Bordereau Notes n°1a'!T23</f>
        <v>0</v>
      </c>
      <c r="AP23" s="3" t="e">
        <f ca="1">'Bordereau Notes n°1a'!U23</f>
        <v>#NAME?</v>
      </c>
      <c r="AQ23" s="3">
        <f ca="1">'Bordereau Notes n°1a'!V23</f>
        <v>0</v>
      </c>
    </row>
    <row r="24" spans="9:43">
      <c r="I24" s="484" t="s">
        <v>128</v>
      </c>
      <c r="J24" s="484"/>
    </row>
  </sheetData>
  <sheetProtection sheet="1" objects="1" scenarios="1"/>
  <mergeCells count="51">
    <mergeCell ref="I24:J24"/>
    <mergeCell ref="K5:L5"/>
    <mergeCell ref="K6:L6"/>
    <mergeCell ref="I5:J5"/>
    <mergeCell ref="I6:J6"/>
    <mergeCell ref="U5:V5"/>
    <mergeCell ref="M5:N5"/>
    <mergeCell ref="O5:P5"/>
    <mergeCell ref="Q5:R5"/>
    <mergeCell ref="S5:T5"/>
    <mergeCell ref="AA6:AB6"/>
    <mergeCell ref="M6:N6"/>
    <mergeCell ref="O6:P6"/>
    <mergeCell ref="Q6:R6"/>
    <mergeCell ref="S6:T6"/>
    <mergeCell ref="U6:V6"/>
    <mergeCell ref="W6:X6"/>
    <mergeCell ref="Y6:Z6"/>
    <mergeCell ref="AG4:AH4"/>
    <mergeCell ref="AE4:AF4"/>
    <mergeCell ref="U4:V4"/>
    <mergeCell ref="W4:X4"/>
    <mergeCell ref="Y4:Z4"/>
    <mergeCell ref="AA4:AB4"/>
    <mergeCell ref="AC4:AD4"/>
    <mergeCell ref="I4:J4"/>
    <mergeCell ref="K4:L4"/>
    <mergeCell ref="M4:N4"/>
    <mergeCell ref="O4:P4"/>
    <mergeCell ref="Q4:R4"/>
    <mergeCell ref="S4:T4"/>
    <mergeCell ref="AQ5:AR5"/>
    <mergeCell ref="AS5:AT5"/>
    <mergeCell ref="AG5:AH5"/>
    <mergeCell ref="AI5:AJ5"/>
    <mergeCell ref="W5:X5"/>
    <mergeCell ref="Y5:Z5"/>
    <mergeCell ref="AA5:AB5"/>
    <mergeCell ref="AM5:AN5"/>
    <mergeCell ref="AC5:AD5"/>
    <mergeCell ref="AE5:AF5"/>
    <mergeCell ref="AU5:AV5"/>
    <mergeCell ref="AS4:AT4"/>
    <mergeCell ref="AU4:AV4"/>
    <mergeCell ref="AI4:AJ4"/>
    <mergeCell ref="AK4:AL4"/>
    <mergeCell ref="AM4:AN4"/>
    <mergeCell ref="AO4:AP4"/>
    <mergeCell ref="AQ4:AR4"/>
    <mergeCell ref="AK5:AL5"/>
    <mergeCell ref="AO5:AP5"/>
  </mergeCells>
  <phoneticPr fontId="10" type="noConversion"/>
  <pageMargins left="0.7" right="0.7" top="0.75" bottom="0.75" header="0.3" footer="0.3"/>
  <pageSetup paperSize="9" scale="9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11</vt:i4>
      </vt:variant>
    </vt:vector>
  </HeadingPairs>
  <TitlesOfParts>
    <vt:vector size="18" baseType="lpstr">
      <vt:lpstr>Jury</vt:lpstr>
      <vt:lpstr>Bordereaux Délivrance 1</vt:lpstr>
      <vt:lpstr>Bordereau Notes n°1a</vt:lpstr>
      <vt:lpstr>Bordereau Notes n°1b</vt:lpstr>
      <vt:lpstr>Bordereau Réception n°1</vt:lpstr>
      <vt:lpstr>MF1 indexé</vt:lpstr>
      <vt:lpstr>Clés</vt:lpstr>
      <vt:lpstr>'MF1 indexé'!Impression_des_titres</vt:lpstr>
      <vt:lpstr>'Bordereau Notes n°1b'!Total</vt:lpstr>
      <vt:lpstr>Total</vt:lpstr>
      <vt:lpstr>xls_colonne</vt:lpstr>
      <vt:lpstr>xls_session</vt:lpstr>
      <vt:lpstr>'Bordereau Notes n°1a'!Zone_d_impression</vt:lpstr>
      <vt:lpstr>'Bordereau Notes n°1b'!Zone_d_impression</vt:lpstr>
      <vt:lpstr>'Bordereau Réception n°1'!Zone_d_impression</vt:lpstr>
      <vt:lpstr>'Bordereaux Délivrance 1'!Zone_d_impression</vt:lpstr>
      <vt:lpstr>Jury!Zone_d_impression</vt:lpstr>
      <vt:lpstr>'MF1 indexé'!Zone_d_impression</vt:lpstr>
    </vt:vector>
  </TitlesOfParts>
  <Company>UCBL PRACTICE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DESSERTINE</cp:lastModifiedBy>
  <cp:lastPrinted>2019-04-17T12:28:01Z</cp:lastPrinted>
  <dcterms:created xsi:type="dcterms:W3CDTF">2002-05-08T21:29:03Z</dcterms:created>
  <dcterms:modified xsi:type="dcterms:W3CDTF">2019-10-17T05:43:37Z</dcterms:modified>
</cp:coreProperties>
</file>